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75" documentId="8_{4A49147C-8BE6-4304-9266-5721AA33531C}" xr6:coauthVersionLast="47" xr6:coauthVersionMax="47" xr10:uidLastSave="{891AEA35-AEFB-4DAC-B3DF-ACCA81BD97BB}"/>
  <bookViews>
    <workbookView xWindow="-108" yWindow="-108" windowWidth="23256" windowHeight="12576" xr2:uid="{00000000-000D-0000-FFFF-FFFF00000000}"/>
  </bookViews>
  <sheets>
    <sheet name="General" sheetId="1" r:id="rId1"/>
    <sheet name="GenMonMgrAc-adj01.12.17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ibvmm39h+fo9Vmk479NXPqiB6erQ=="/>
    </ext>
  </extLst>
</workbook>
</file>

<file path=xl/calcChain.xml><?xml version="1.0" encoding="utf-8"?>
<calcChain xmlns="http://schemas.openxmlformats.org/spreadsheetml/2006/main">
  <c r="X56" i="1" l="1"/>
  <c r="X50" i="1"/>
  <c r="T13" i="1"/>
  <c r="L22" i="2"/>
  <c r="L10" i="2"/>
  <c r="AQ7" i="2"/>
  <c r="AO7" i="2"/>
  <c r="AM7" i="2"/>
  <c r="AL7" i="2"/>
  <c r="AK7" i="2"/>
  <c r="AJ7" i="2"/>
  <c r="AI7" i="2"/>
  <c r="AG7" i="2"/>
  <c r="AE7" i="2"/>
  <c r="AD7" i="2"/>
  <c r="AC7" i="2"/>
  <c r="AB7" i="2"/>
  <c r="AA7" i="2"/>
  <c r="C7" i="2"/>
  <c r="S5" i="2"/>
  <c r="Q5" i="2"/>
  <c r="E5" i="2"/>
  <c r="G5" i="2" s="1"/>
  <c r="I5" i="2" s="1"/>
  <c r="K5" i="2" s="1"/>
  <c r="M5" i="2" s="1"/>
  <c r="O5" i="2" s="1"/>
  <c r="R4" i="2"/>
  <c r="Q4" i="2"/>
  <c r="Q7" i="2" s="1"/>
  <c r="P4" i="2"/>
  <c r="N4" i="2"/>
  <c r="L4" i="2"/>
  <c r="J4" i="2"/>
  <c r="H4" i="2"/>
  <c r="F4" i="2"/>
  <c r="D4" i="2"/>
  <c r="E4" i="2" s="1"/>
  <c r="V56" i="1"/>
  <c r="X45" i="1"/>
  <c r="U45" i="1"/>
  <c r="P45" i="1"/>
  <c r="K45" i="1"/>
  <c r="D45" i="1"/>
  <c r="C45" i="1"/>
  <c r="B45" i="1"/>
  <c r="S44" i="1"/>
  <c r="T44" i="1" s="1"/>
  <c r="L45" i="1"/>
  <c r="J44" i="1"/>
  <c r="E44" i="1"/>
  <c r="T43" i="1"/>
  <c r="O43" i="1"/>
  <c r="J43" i="1"/>
  <c r="E43" i="1"/>
  <c r="S45" i="1"/>
  <c r="Q45" i="1"/>
  <c r="I45" i="1"/>
  <c r="H45" i="1"/>
  <c r="G45" i="1"/>
  <c r="E42" i="1"/>
  <c r="T41" i="1"/>
  <c r="O41" i="1"/>
  <c r="J41" i="1"/>
  <c r="E41" i="1"/>
  <c r="T40" i="1"/>
  <c r="O40" i="1"/>
  <c r="J40" i="1"/>
  <c r="E40" i="1"/>
  <c r="T39" i="1"/>
  <c r="O39" i="1"/>
  <c r="J39" i="1"/>
  <c r="E39" i="1"/>
  <c r="T38" i="1"/>
  <c r="O38" i="1"/>
  <c r="J38" i="1"/>
  <c r="E38" i="1"/>
  <c r="T37" i="1"/>
  <c r="O37" i="1"/>
  <c r="J37" i="1"/>
  <c r="E37" i="1"/>
  <c r="T36" i="1"/>
  <c r="O36" i="1"/>
  <c r="J36" i="1"/>
  <c r="E36" i="1"/>
  <c r="W35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F32" i="1"/>
  <c r="E32" i="1"/>
  <c r="T31" i="1"/>
  <c r="O31" i="1"/>
  <c r="J31" i="1"/>
  <c r="E31" i="1"/>
  <c r="T30" i="1"/>
  <c r="O30" i="1"/>
  <c r="J30" i="1"/>
  <c r="E30" i="1"/>
  <c r="T29" i="1"/>
  <c r="O29" i="1"/>
  <c r="J29" i="1"/>
  <c r="E29" i="1"/>
  <c r="W29" i="1" s="1"/>
  <c r="T28" i="1"/>
  <c r="O28" i="1"/>
  <c r="J28" i="1"/>
  <c r="E28" i="1"/>
  <c r="T27" i="1"/>
  <c r="N27" i="1"/>
  <c r="N45" i="1" s="1"/>
  <c r="J27" i="1"/>
  <c r="E27" i="1"/>
  <c r="T26" i="1"/>
  <c r="O26" i="1"/>
  <c r="J26" i="1"/>
  <c r="E26" i="1"/>
  <c r="T25" i="1"/>
  <c r="O25" i="1"/>
  <c r="J25" i="1"/>
  <c r="E25" i="1"/>
  <c r="T24" i="1"/>
  <c r="O24" i="1"/>
  <c r="J24" i="1"/>
  <c r="E24" i="1"/>
  <c r="T23" i="1"/>
  <c r="O23" i="1"/>
  <c r="J23" i="1"/>
  <c r="E23" i="1"/>
  <c r="T22" i="1"/>
  <c r="O22" i="1"/>
  <c r="J22" i="1"/>
  <c r="E22" i="1"/>
  <c r="T21" i="1"/>
  <c r="O21" i="1"/>
  <c r="J21" i="1"/>
  <c r="E21" i="1"/>
  <c r="T20" i="1"/>
  <c r="O20" i="1"/>
  <c r="J20" i="1"/>
  <c r="E20" i="1"/>
  <c r="T19" i="1"/>
  <c r="O19" i="1"/>
  <c r="J19" i="1"/>
  <c r="E19" i="1"/>
  <c r="T18" i="1"/>
  <c r="O18" i="1"/>
  <c r="W18" i="1" s="1"/>
  <c r="J18" i="1"/>
  <c r="E18" i="1"/>
  <c r="U13" i="1"/>
  <c r="S13" i="1"/>
  <c r="R13" i="1"/>
  <c r="Q13" i="1"/>
  <c r="P13" i="1"/>
  <c r="N13" i="1"/>
  <c r="M13" i="1"/>
  <c r="L13" i="1"/>
  <c r="K13" i="1"/>
  <c r="I13" i="1"/>
  <c r="H13" i="1"/>
  <c r="G13" i="1"/>
  <c r="F13" i="1"/>
  <c r="B13" i="1"/>
  <c r="T12" i="1"/>
  <c r="O12" i="1"/>
  <c r="J12" i="1"/>
  <c r="E12" i="1"/>
  <c r="T11" i="1"/>
  <c r="O11" i="1"/>
  <c r="J11" i="1"/>
  <c r="E11" i="1"/>
  <c r="E10" i="1"/>
  <c r="W10" i="1" s="1"/>
  <c r="X9" i="1"/>
  <c r="T9" i="1"/>
  <c r="O9" i="1"/>
  <c r="J9" i="1"/>
  <c r="D9" i="1"/>
  <c r="D13" i="1" s="1"/>
  <c r="C9" i="1"/>
  <c r="C13" i="1" s="1"/>
  <c r="X8" i="1"/>
  <c r="T8" i="1"/>
  <c r="O8" i="1"/>
  <c r="J8" i="1"/>
  <c r="E8" i="1"/>
  <c r="X7" i="1"/>
  <c r="O7" i="1"/>
  <c r="J7" i="1"/>
  <c r="C7" i="1"/>
  <c r="X6" i="1"/>
  <c r="T6" i="1"/>
  <c r="O6" i="1"/>
  <c r="J6" i="1"/>
  <c r="E6" i="1"/>
  <c r="W6" i="1" s="1"/>
  <c r="X5" i="1"/>
  <c r="T5" i="1"/>
  <c r="O5" i="1"/>
  <c r="J5" i="1"/>
  <c r="E5" i="1"/>
  <c r="X4" i="1"/>
  <c r="T4" i="1"/>
  <c r="O4" i="1"/>
  <c r="O13" i="1" s="1"/>
  <c r="J4" i="1"/>
  <c r="E4" i="1"/>
  <c r="W4" i="1" s="1"/>
  <c r="W7" i="1" l="1"/>
  <c r="W32" i="1"/>
  <c r="W26" i="1"/>
  <c r="E9" i="1"/>
  <c r="W9" i="1" s="1"/>
  <c r="W31" i="1"/>
  <c r="R45" i="1"/>
  <c r="W8" i="1"/>
  <c r="W19" i="1"/>
  <c r="W21" i="1"/>
  <c r="W23" i="1"/>
  <c r="W34" i="1"/>
  <c r="W36" i="1"/>
  <c r="W40" i="1"/>
  <c r="W43" i="1"/>
  <c r="X13" i="1"/>
  <c r="X15" i="1" s="1"/>
  <c r="W12" i="1"/>
  <c r="W25" i="1"/>
  <c r="W5" i="1"/>
  <c r="W33" i="1"/>
  <c r="E45" i="1"/>
  <c r="W20" i="1"/>
  <c r="W22" i="1"/>
  <c r="W24" i="1"/>
  <c r="W37" i="1"/>
  <c r="W39" i="1"/>
  <c r="W41" i="1"/>
  <c r="M45" i="1"/>
  <c r="J13" i="1"/>
  <c r="E13" i="1"/>
  <c r="W11" i="1"/>
  <c r="W28" i="1"/>
  <c r="W30" i="1"/>
  <c r="W38" i="1"/>
  <c r="E7" i="2"/>
  <c r="G4" i="2"/>
  <c r="T42" i="1"/>
  <c r="T45" i="1" s="1"/>
  <c r="F33" i="1"/>
  <c r="F45" i="1" s="1"/>
  <c r="J42" i="1"/>
  <c r="S4" i="2"/>
  <c r="O27" i="1"/>
  <c r="W27" i="1" s="1"/>
  <c r="O42" i="1"/>
  <c r="O44" i="1"/>
  <c r="W44" i="1" s="1"/>
  <c r="O45" i="1" l="1"/>
  <c r="W13" i="1"/>
  <c r="W42" i="1"/>
  <c r="W45" i="1" s="1"/>
  <c r="G7" i="2"/>
  <c r="I4" i="2"/>
  <c r="J45" i="1"/>
  <c r="S7" i="2"/>
  <c r="V48" i="1" l="1"/>
  <c r="V50" i="1" s="1"/>
  <c r="T4" i="2"/>
  <c r="U4" i="2" s="1"/>
  <c r="T5" i="2"/>
  <c r="U5" i="2" s="1"/>
  <c r="K4" i="2"/>
  <c r="I7" i="2"/>
  <c r="U7" i="2" l="1"/>
  <c r="M4" i="2"/>
  <c r="K7" i="2"/>
  <c r="O4" i="2" l="1"/>
  <c r="O7" i="2" s="1"/>
  <c r="M7" i="2"/>
  <c r="V4" i="2"/>
  <c r="W4" i="2" s="1"/>
  <c r="V5" i="2"/>
  <c r="W5" i="2" s="1"/>
  <c r="Y5" i="2" s="1"/>
  <c r="W7" i="2" l="1"/>
  <c r="Y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4" authorId="0" shapeId="0" xr:uid="{00000000-0006-0000-0100-000007000000}">
      <text>
        <r>
          <rPr>
            <sz val="12"/>
            <color rgb="FF000000"/>
            <rFont val="Arial"/>
          </rPr>
          <t>======
ID#AAAAUZOCg1A
nlparishclerk    (2021-08-09 09:30:36)
as at 01/12/2017 adjusted to reflect VAT of £626.68 following CR email of 30/11/2017</t>
        </r>
      </text>
    </comment>
    <comment ref="S4" authorId="0" shapeId="0" xr:uid="{00000000-0006-0000-0100-000005000000}">
      <text>
        <r>
          <rPr>
            <sz val="12"/>
            <color rgb="FF000000"/>
            <rFont val="Arial"/>
          </rPr>
          <t>======
ID#AAAAUZOCg1M
nlparishclerk    (2021-08-09 09:30:36)
as at 01/12/2017 adjusted to reflect payment made to APL of £15040.32 following CR email of 30/11/2017</t>
        </r>
      </text>
    </comment>
    <comment ref="U4" authorId="0" shapeId="0" xr:uid="{00000000-0006-0000-0100-000004000000}">
      <text>
        <r>
          <rPr>
            <sz val="12"/>
            <color rgb="FF000000"/>
            <rFont val="Arial"/>
          </rPr>
          <t>======
ID#AAAAUZOCg08
nlparishclerk    (2021-08-09 09:30:36)
as at 20/02/2018 £3,133.40 VAT refund transferred to S106 Business a/c</t>
        </r>
      </text>
    </comment>
    <comment ref="Q5" authorId="0" shapeId="0" xr:uid="{00000000-0006-0000-0100-000001000000}">
      <text>
        <r>
          <rPr>
            <sz val="12"/>
            <color rgb="FF000000"/>
            <rFont val="Arial"/>
          </rPr>
          <t>======
ID#AAAAUZOCg1E
nlparishclerk    (2021-08-09 09:30:36)
as at 01/12/2017 adjusted to reflect VAT of £626.68 following CR email of 30/11/2017</t>
        </r>
      </text>
    </comment>
    <comment ref="S5" authorId="0" shapeId="0" xr:uid="{00000000-0006-0000-0100-000002000000}">
      <text>
        <r>
          <rPr>
            <sz val="12"/>
            <color rgb="FF000000"/>
            <rFont val="Arial"/>
          </rPr>
          <t>======
ID#AAAAUZOCg04
nlparishclerk    (2021-08-09 09:30:36)
as at 01/12/2017 adjusted to reflect payment made to APL of £15040.32 less £18800.00 transfer to current a/c following CR email of 30/11/2017</t>
        </r>
      </text>
    </comment>
    <comment ref="L10" authorId="0" shapeId="0" xr:uid="{00000000-0006-0000-0100-000003000000}">
      <text>
        <r>
          <rPr>
            <sz val="12"/>
            <color rgb="FF000000"/>
            <rFont val="Arial"/>
          </rPr>
          <t>======
ID#AAAAUZOCg1I
nlparishclerk    (2021-08-09 09:30:36)
Interest rates reduced - calculation for interest on other funds</t>
        </r>
      </text>
    </comment>
    <comment ref="U10" authorId="0" shapeId="0" xr:uid="{00000000-0006-0000-0100-000006000000}">
      <text>
        <r>
          <rPr>
            <sz val="12"/>
            <color rgb="FF000000"/>
            <rFont val="Arial"/>
          </rPr>
          <t>======
ID#AAAAUZOCg1Q
nlparishclerk    (2021-08-09 09:30:36)
calculation at 0.07%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4lBL+ZYnlKNAFRwm2Vlu0dgcK8Q=="/>
    </ext>
  </extLst>
</comments>
</file>

<file path=xl/sharedStrings.xml><?xml version="1.0" encoding="utf-8"?>
<sst xmlns="http://schemas.openxmlformats.org/spreadsheetml/2006/main" count="82" uniqueCount="81">
  <si>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</si>
  <si>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</si>
  <si>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</si>
  <si>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</si>
  <si>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</si>
  <si>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</si>
  <si>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</si>
  <si>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</si>
  <si>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</si>
  <si>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</si>
  <si>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</si>
  <si>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</si>
  <si>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</si>
  <si>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</si>
  <si>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</si>
  <si>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</si>
  <si>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</si>
  <si>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</si>
  <si>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</si>
  <si>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</si>
  <si>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</si>
  <si>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</si>
  <si>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</si>
  <si>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Precept/LCTSG</t>
  </si>
  <si>
    <t>VAT Refund</t>
  </si>
  <si>
    <t>Bank Interest</t>
  </si>
  <si>
    <t>Bonfire night bucket collection/donations</t>
  </si>
  <si>
    <t>Bonfire night-trading income &amp; misc costs</t>
  </si>
  <si>
    <t>Community Centre Income</t>
  </si>
  <si>
    <t>NPSG Grant Monies</t>
  </si>
  <si>
    <t>CIL Payment</t>
  </si>
  <si>
    <t>Total Receipts</t>
  </si>
  <si>
    <t>To Draw from Reserves</t>
  </si>
  <si>
    <t>Total Finance required</t>
  </si>
  <si>
    <t>Payments</t>
  </si>
  <si>
    <t xml:space="preserve">S 137 </t>
  </si>
  <si>
    <t>Grants S214 (6)</t>
  </si>
  <si>
    <t>LRALC/NALC Annual Subscription</t>
  </si>
  <si>
    <t>SLCC Annual Membership</t>
  </si>
  <si>
    <t>Insurance ( incl Bonfire Night)</t>
  </si>
  <si>
    <t>Audit fees</t>
  </si>
  <si>
    <t>Payroll Service</t>
  </si>
  <si>
    <t>Clerk salary</t>
  </si>
  <si>
    <t>Expenses</t>
  </si>
  <si>
    <t>Training</t>
  </si>
  <si>
    <t>Election</t>
  </si>
  <si>
    <t>Website</t>
  </si>
  <si>
    <t>Bonfire night fireworks</t>
  </si>
  <si>
    <t>Bonfire night Trading &amp; misc costs</t>
  </si>
  <si>
    <t>Neighbourhood Plan Costs</t>
  </si>
  <si>
    <t>Notice board maintenance/repair</t>
  </si>
  <si>
    <t>Data protection fee</t>
  </si>
  <si>
    <t>Village Day (NET COST)</t>
  </si>
  <si>
    <t>IT costs</t>
  </si>
  <si>
    <t>Publications</t>
  </si>
  <si>
    <t>Community Centre running costs</t>
  </si>
  <si>
    <t xml:space="preserve">St George's Barracks Working Group </t>
  </si>
  <si>
    <t>Transfer to Oval Recreation Trust</t>
  </si>
  <si>
    <t>VAT</t>
  </si>
  <si>
    <t>Community Centre Capital Exp</t>
  </si>
  <si>
    <t>Total Payments</t>
  </si>
  <si>
    <t>Surplus on year</t>
  </si>
  <si>
    <t>Income minus expenditure</t>
  </si>
  <si>
    <t>Net movement above for 21/22</t>
  </si>
  <si>
    <t>Opening balance</t>
  </si>
  <si>
    <t>Bal b/f from 20/21</t>
  </si>
  <si>
    <t xml:space="preserve"> Total</t>
  </si>
  <si>
    <t>Represented as:</t>
  </si>
  <si>
    <t>Community Account</t>
  </si>
  <si>
    <t>Statement No.</t>
  </si>
  <si>
    <t xml:space="preserve"> </t>
  </si>
  <si>
    <t>Split of interest between S106 and Other funds</t>
  </si>
  <si>
    <t>Interest</t>
  </si>
  <si>
    <t>Section 106</t>
  </si>
  <si>
    <t>Other funds</t>
  </si>
  <si>
    <t>Bank statement as at 31 Jan 2022</t>
  </si>
  <si>
    <t>Benches</t>
  </si>
  <si>
    <t>Lighting</t>
  </si>
  <si>
    <t xml:space="preserve">Benches </t>
  </si>
  <si>
    <t>Saving account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</si>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</sst>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_-&quot;£&quot;* #,##0.0_-;\-&quot;£&quot;* #,##0.0_-;_-&quot;£&quot;* &quot;-&quot;_-;_-@"/>
    <numFmt numFmtId="169" formatCode="d/m/yyyy"/>
  </numFmts>
  <fonts count="12" x14ac:knownFonts="1">
    <font>
      <sz val="12"/>
      <color rgb="FF000000"/>
      <name val="Arial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2"/>
      <color theme="1"/>
      <name val="Arial"/>
    </font>
    <font>
      <sz val="11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64" fontId="1" fillId="0" borderId="0" xfId="0" applyNumberFormat="1" applyFont="1"/>
    <xf numFmtId="164" fontId="0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5" fontId="0" fillId="2" borderId="1" xfId="0" applyNumberFormat="1" applyFont="1" applyFill="1" applyBorder="1"/>
    <xf numFmtId="165" fontId="0" fillId="3" borderId="1" xfId="0" applyNumberFormat="1" applyFont="1" applyFill="1" applyBorder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2" borderId="1" xfId="0" applyNumberFormat="1" applyFont="1" applyFill="1" applyBorder="1"/>
    <xf numFmtId="164" fontId="3" fillId="0" borderId="0" xfId="0" applyNumberFormat="1" applyFont="1" applyAlignment="1">
      <alignment horizontal="center"/>
    </xf>
    <xf numFmtId="167" fontId="0" fillId="0" borderId="0" xfId="0" applyNumberFormat="1" applyFont="1"/>
    <xf numFmtId="168" fontId="0" fillId="0" borderId="0" xfId="0" applyNumberFormat="1" applyFont="1"/>
    <xf numFmtId="165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horizontal="left"/>
    </xf>
    <xf numFmtId="165" fontId="3" fillId="3" borderId="1" xfId="0" applyNumberFormat="1" applyFont="1" applyFill="1" applyBorder="1"/>
    <xf numFmtId="166" fontId="3" fillId="0" borderId="0" xfId="0" applyNumberFormat="1" applyFont="1" applyAlignment="1">
      <alignment horizontal="center"/>
    </xf>
    <xf numFmtId="165" fontId="5" fillId="0" borderId="0" xfId="0" applyNumberFormat="1" applyFont="1" applyAlignment="1"/>
    <xf numFmtId="165" fontId="5" fillId="0" borderId="0" xfId="0" applyNumberFormat="1" applyFont="1" applyAlignment="1"/>
    <xf numFmtId="165" fontId="6" fillId="0" borderId="0" xfId="0" applyNumberFormat="1" applyFont="1" applyAlignment="1"/>
    <xf numFmtId="166" fontId="3" fillId="0" borderId="0" xfId="0" applyNumberFormat="1" applyFont="1"/>
    <xf numFmtId="165" fontId="4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right"/>
    </xf>
    <xf numFmtId="0" fontId="7" fillId="0" borderId="0" xfId="0" applyFont="1"/>
    <xf numFmtId="169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165" fontId="7" fillId="0" borderId="0" xfId="0" applyNumberFormat="1" applyFont="1"/>
    <xf numFmtId="0" fontId="8" fillId="0" borderId="0" xfId="0" applyFont="1"/>
    <xf numFmtId="164" fontId="1" fillId="0" borderId="0" xfId="0" applyNumberFormat="1" applyFont="1" applyAlignment="1">
      <alignment horizontal="left"/>
    </xf>
    <xf numFmtId="0" fontId="0" fillId="0" borderId="0" xfId="0" applyFont="1" applyAlignment="1"/>
    <xf numFmtId="165" fontId="9" fillId="0" borderId="0" xfId="0" applyNumberFormat="1" applyFont="1"/>
    <xf numFmtId="165" fontId="10" fillId="0" borderId="0" xfId="0" applyNumberFormat="1" applyFont="1"/>
    <xf numFmtId="164" fontId="11" fillId="0" borderId="0" xfId="0" applyNumberFormat="1" applyFont="1"/>
    <xf numFmtId="165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A1C7"/>
    <pageSetUpPr fitToPage="1"/>
  </sheetPr>
  <dimension ref="A1:AH1000"/>
  <sheetViews>
    <sheetView tabSelected="1" topLeftCell="A38" workbookViewId="0">
      <selection activeCell="Z52" sqref="Z52"/>
    </sheetView>
  </sheetViews>
  <sheetFormatPr defaultColWidth="11.1796875" defaultRowHeight="15" customHeight="1" x14ac:dyDescent="0.25"/>
  <cols>
    <col min="1" max="1" width="33" customWidth="1"/>
    <col min="2" max="2" width="8.984375E-2" customWidth="1"/>
    <col min="3" max="3" width="11.1796875" hidden="1" customWidth="1"/>
    <col min="4" max="4" width="12.6328125" hidden="1" customWidth="1"/>
    <col min="5" max="5" width="12.81640625" hidden="1" customWidth="1"/>
    <col min="6" max="6" width="11" hidden="1" customWidth="1"/>
    <col min="7" max="8" width="10" hidden="1" customWidth="1"/>
    <col min="9" max="9" width="10.6328125" hidden="1" customWidth="1"/>
    <col min="10" max="10" width="12.81640625" hidden="1" customWidth="1"/>
    <col min="11" max="11" width="10" hidden="1" customWidth="1"/>
    <col min="12" max="12" width="10.90625" hidden="1" customWidth="1"/>
    <col min="13" max="13" width="10" hidden="1" customWidth="1"/>
    <col min="14" max="14" width="2.81640625" hidden="1" customWidth="1"/>
    <col min="15" max="15" width="14.1796875" hidden="1" customWidth="1"/>
    <col min="16" max="16" width="12.1796875" hidden="1" customWidth="1"/>
    <col min="17" max="18" width="10.08984375" hidden="1" customWidth="1"/>
    <col min="19" max="19" width="10" hidden="1" customWidth="1"/>
    <col min="20" max="20" width="13.08984375" hidden="1" customWidth="1"/>
    <col min="21" max="21" width="10" hidden="1" customWidth="1"/>
    <col min="22" max="22" width="12.1796875" hidden="1" customWidth="1"/>
    <col min="23" max="23" width="12" customWidth="1"/>
    <col min="24" max="24" width="12.54296875" customWidth="1"/>
    <col min="25" max="25" width="8.81640625" customWidth="1"/>
    <col min="26" max="27" width="11" customWidth="1"/>
    <col min="28" max="29" width="8.81640625" customWidth="1"/>
    <col min="30" max="30" width="8.90625" customWidth="1"/>
    <col min="31" max="31" width="6.36328125" customWidth="1"/>
    <col min="32" max="34" width="8.90625" customWidth="1"/>
  </cols>
  <sheetData>
    <row r="1" spans="1:34" ht="21" x14ac:dyDescent="0.4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1"/>
      <c r="Z1" s="1"/>
      <c r="AA1" s="1"/>
      <c r="AB1" s="1"/>
      <c r="AC1" s="1"/>
      <c r="AD1" s="2"/>
      <c r="AE1" s="2"/>
      <c r="AF1" s="2"/>
      <c r="AG1" s="2"/>
      <c r="AH1" s="2"/>
    </row>
    <row r="2" spans="1:34" x14ac:dyDescent="0.25">
      <c r="A2" s="2"/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4" t="s">
        <v>18</v>
      </c>
      <c r="U2" s="3" t="s">
        <v>19</v>
      </c>
      <c r="V2" s="3"/>
      <c r="W2" s="4" t="s">
        <v>20</v>
      </c>
      <c r="X2" s="4" t="s">
        <v>21</v>
      </c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6" x14ac:dyDescent="0.3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A4" s="8" t="s">
        <v>23</v>
      </c>
      <c r="B4" s="7">
        <v>16500</v>
      </c>
      <c r="C4" s="7">
        <v>0</v>
      </c>
      <c r="D4" s="7">
        <v>0</v>
      </c>
      <c r="E4" s="9">
        <f t="shared" ref="E4:E6" si="0">B4+C4+D4</f>
        <v>16500</v>
      </c>
      <c r="F4" s="9">
        <v>16500</v>
      </c>
      <c r="G4" s="7">
        <v>0</v>
      </c>
      <c r="H4" s="7">
        <v>0</v>
      </c>
      <c r="I4" s="7">
        <v>0</v>
      </c>
      <c r="J4" s="9">
        <f t="shared" ref="J4:J9" si="1">G4+H4+I4</f>
        <v>0</v>
      </c>
      <c r="K4" s="9"/>
      <c r="L4" s="7">
        <v>0</v>
      </c>
      <c r="M4" s="7">
        <v>0</v>
      </c>
      <c r="N4" s="7">
        <v>0</v>
      </c>
      <c r="O4" s="9">
        <f t="shared" ref="O4:O9" si="2">L4+M4+N4</f>
        <v>0</v>
      </c>
      <c r="P4" s="9"/>
      <c r="Q4" s="7">
        <v>0</v>
      </c>
      <c r="R4" s="7">
        <v>0</v>
      </c>
      <c r="S4" s="7">
        <v>0</v>
      </c>
      <c r="T4" s="9">
        <f t="shared" ref="T4:T6" si="3">Q4+R4+S4</f>
        <v>0</v>
      </c>
      <c r="U4" s="9"/>
      <c r="V4" s="7"/>
      <c r="W4" s="9">
        <f t="shared" ref="W4:X4" si="4">E4+J4+O4+T4</f>
        <v>16500</v>
      </c>
      <c r="X4" s="9">
        <f t="shared" si="4"/>
        <v>16500</v>
      </c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 s="8" t="s">
        <v>24</v>
      </c>
      <c r="B5" s="7"/>
      <c r="C5" s="7">
        <v>0</v>
      </c>
      <c r="D5" s="7"/>
      <c r="E5" s="9">
        <f t="shared" si="0"/>
        <v>0</v>
      </c>
      <c r="F5" s="9"/>
      <c r="G5" s="7">
        <v>0</v>
      </c>
      <c r="H5" s="7">
        <v>0</v>
      </c>
      <c r="I5" s="7"/>
      <c r="J5" s="9">
        <f t="shared" si="1"/>
        <v>0</v>
      </c>
      <c r="K5" s="10"/>
      <c r="L5" s="7"/>
      <c r="M5" s="7">
        <v>0</v>
      </c>
      <c r="N5" s="7">
        <v>0</v>
      </c>
      <c r="O5" s="9">
        <f t="shared" si="2"/>
        <v>0</v>
      </c>
      <c r="P5" s="9"/>
      <c r="Q5" s="7">
        <v>0</v>
      </c>
      <c r="R5" s="7">
        <v>957.75</v>
      </c>
      <c r="S5" s="7">
        <v>0</v>
      </c>
      <c r="T5" s="9">
        <f t="shared" si="3"/>
        <v>957.75</v>
      </c>
      <c r="U5" s="9"/>
      <c r="V5" s="7"/>
      <c r="W5" s="9">
        <f t="shared" ref="W5:X5" si="5">E5+J5+O5+T5</f>
        <v>957.75</v>
      </c>
      <c r="X5" s="10">
        <f t="shared" si="5"/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8" t="s">
        <v>25</v>
      </c>
      <c r="B6" s="7">
        <v>0</v>
      </c>
      <c r="C6" s="7">
        <v>0</v>
      </c>
      <c r="D6" s="7">
        <v>0.19</v>
      </c>
      <c r="E6" s="9">
        <f t="shared" si="0"/>
        <v>0.19</v>
      </c>
      <c r="F6" s="9">
        <v>0</v>
      </c>
      <c r="G6" s="7">
        <v>0</v>
      </c>
      <c r="H6" s="7">
        <v>0</v>
      </c>
      <c r="I6" s="7">
        <v>0.19</v>
      </c>
      <c r="J6" s="9">
        <f t="shared" si="1"/>
        <v>0.19</v>
      </c>
      <c r="K6" s="10"/>
      <c r="L6" s="7">
        <v>0</v>
      </c>
      <c r="M6" s="7">
        <v>0</v>
      </c>
      <c r="N6" s="7">
        <v>0.19</v>
      </c>
      <c r="O6" s="9">
        <f t="shared" si="2"/>
        <v>0.19</v>
      </c>
      <c r="P6" s="9"/>
      <c r="Q6" s="7">
        <v>0</v>
      </c>
      <c r="R6" s="7">
        <v>0</v>
      </c>
      <c r="S6" s="7">
        <v>0</v>
      </c>
      <c r="T6" s="9">
        <f t="shared" si="3"/>
        <v>0</v>
      </c>
      <c r="U6" s="9"/>
      <c r="V6" s="7"/>
      <c r="W6" s="9">
        <f t="shared" ref="W6:X6" si="6">E6+J6+O6+T6</f>
        <v>0.57000000000000006</v>
      </c>
      <c r="X6" s="10">
        <f t="shared" si="6"/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 s="8" t="s">
        <v>26</v>
      </c>
      <c r="B7" s="7"/>
      <c r="C7" s="7">
        <f>SUM(C5:C6)</f>
        <v>0</v>
      </c>
      <c r="D7" s="7"/>
      <c r="E7" s="9"/>
      <c r="F7" s="9"/>
      <c r="G7" s="7"/>
      <c r="H7" s="7"/>
      <c r="I7" s="7"/>
      <c r="J7" s="9">
        <f t="shared" si="1"/>
        <v>0</v>
      </c>
      <c r="K7" s="10"/>
      <c r="L7" s="7"/>
      <c r="M7" s="7">
        <v>3943.75</v>
      </c>
      <c r="N7" s="7"/>
      <c r="O7" s="9">
        <f t="shared" si="2"/>
        <v>3943.75</v>
      </c>
      <c r="P7" s="10">
        <v>1000</v>
      </c>
      <c r="Q7" s="7"/>
      <c r="R7" s="7"/>
      <c r="S7" s="7"/>
      <c r="T7" s="9"/>
      <c r="U7" s="9"/>
      <c r="V7" s="7"/>
      <c r="W7" s="9">
        <f t="shared" ref="W7:X7" si="7">E7+J7+O7+T7</f>
        <v>3943.75</v>
      </c>
      <c r="X7" s="10">
        <f t="shared" si="7"/>
        <v>1000</v>
      </c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8" t="s">
        <v>27</v>
      </c>
      <c r="B8" s="7">
        <v>0</v>
      </c>
      <c r="C8" s="7">
        <v>0</v>
      </c>
      <c r="D8" s="7">
        <v>0</v>
      </c>
      <c r="E8" s="9">
        <f t="shared" ref="E8:E9" si="8">B8+C8+D8</f>
        <v>0</v>
      </c>
      <c r="F8" s="9"/>
      <c r="G8" s="7">
        <v>0</v>
      </c>
      <c r="H8" s="7">
        <v>0</v>
      </c>
      <c r="I8" s="7">
        <v>0</v>
      </c>
      <c r="J8" s="9">
        <f t="shared" si="1"/>
        <v>0</v>
      </c>
      <c r="K8" s="10"/>
      <c r="L8" s="7">
        <v>0</v>
      </c>
      <c r="M8" s="7"/>
      <c r="N8" s="7">
        <v>0</v>
      </c>
      <c r="O8" s="9">
        <f t="shared" si="2"/>
        <v>0</v>
      </c>
      <c r="P8" s="10">
        <v>500</v>
      </c>
      <c r="Q8" s="7">
        <v>0</v>
      </c>
      <c r="R8" s="7">
        <v>0</v>
      </c>
      <c r="S8" s="7">
        <v>0</v>
      </c>
      <c r="T8" s="9">
        <f t="shared" ref="T8:T9" si="9">Q8+R8+S8</f>
        <v>0</v>
      </c>
      <c r="U8" s="9"/>
      <c r="V8" s="7"/>
      <c r="W8" s="9">
        <f t="shared" ref="W8:X8" si="10">E8+J8+O8+T8</f>
        <v>0</v>
      </c>
      <c r="X8" s="10">
        <f t="shared" si="10"/>
        <v>500</v>
      </c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5">
      <c r="A9" s="8" t="s">
        <v>28</v>
      </c>
      <c r="B9" s="7">
        <v>0</v>
      </c>
      <c r="C9" s="7">
        <f t="shared" ref="C9:D9" si="11">SUM(C8)</f>
        <v>0</v>
      </c>
      <c r="D9" s="7">
        <f t="shared" si="11"/>
        <v>0</v>
      </c>
      <c r="E9" s="10">
        <f t="shared" si="8"/>
        <v>0</v>
      </c>
      <c r="F9" s="10">
        <v>125</v>
      </c>
      <c r="G9" s="7">
        <v>0</v>
      </c>
      <c r="H9" s="7"/>
      <c r="I9" s="7">
        <v>0</v>
      </c>
      <c r="J9" s="9">
        <f t="shared" si="1"/>
        <v>0</v>
      </c>
      <c r="K9" s="10">
        <v>125</v>
      </c>
      <c r="L9" s="7"/>
      <c r="M9" s="7">
        <v>84.03</v>
      </c>
      <c r="N9" s="7"/>
      <c r="O9" s="9">
        <f t="shared" si="2"/>
        <v>84.03</v>
      </c>
      <c r="P9" s="10">
        <v>125</v>
      </c>
      <c r="Q9" s="7"/>
      <c r="R9" s="7"/>
      <c r="S9" s="7"/>
      <c r="T9" s="10">
        <f t="shared" si="9"/>
        <v>0</v>
      </c>
      <c r="U9" s="10">
        <v>125</v>
      </c>
      <c r="V9" s="7"/>
      <c r="W9" s="9">
        <f t="shared" ref="W9:X9" si="12">E9+J9+O9+T9</f>
        <v>84.03</v>
      </c>
      <c r="X9" s="10">
        <f t="shared" si="12"/>
        <v>500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5">
      <c r="A10" s="8" t="s">
        <v>29</v>
      </c>
      <c r="B10" s="7"/>
      <c r="C10" s="7"/>
      <c r="D10" s="7">
        <v>3855</v>
      </c>
      <c r="E10" s="7">
        <f t="shared" ref="E10:E13" si="13">SUM(B10:D10)</f>
        <v>3855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f t="shared" ref="W10:W12" si="14">E10+J10+O10+T10</f>
        <v>3855</v>
      </c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 s="8" t="s">
        <v>78</v>
      </c>
      <c r="B11" s="7"/>
      <c r="C11" s="7"/>
      <c r="D11" s="7">
        <v>2188.75</v>
      </c>
      <c r="E11" s="7">
        <f t="shared" si="13"/>
        <v>2188.75</v>
      </c>
      <c r="F11" s="7"/>
      <c r="G11" s="7">
        <v>205</v>
      </c>
      <c r="H11" s="7">
        <v>1050</v>
      </c>
      <c r="I11" s="7"/>
      <c r="J11" s="7">
        <f t="shared" ref="J11:J12" si="15">SUM(G11:I11)</f>
        <v>1255</v>
      </c>
      <c r="K11" s="7"/>
      <c r="L11" s="7">
        <v>10</v>
      </c>
      <c r="M11" s="7"/>
      <c r="N11" s="7"/>
      <c r="O11" s="7">
        <f t="shared" ref="O11:O12" si="16">SUM(L11:N11)</f>
        <v>10</v>
      </c>
      <c r="P11" s="7"/>
      <c r="Q11" s="7"/>
      <c r="R11" s="7">
        <v>393.75</v>
      </c>
      <c r="S11" s="7"/>
      <c r="T11" s="7">
        <f t="shared" ref="T11:T12" si="17">SUM(Q11:S11)</f>
        <v>393.75</v>
      </c>
      <c r="U11" s="7"/>
      <c r="V11" s="7"/>
      <c r="W11" s="7">
        <f t="shared" si="14"/>
        <v>3847.5</v>
      </c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 s="8" t="s">
        <v>30</v>
      </c>
      <c r="B12" s="7">
        <v>8944.3799999999992</v>
      </c>
      <c r="C12" s="7">
        <v>0</v>
      </c>
      <c r="D12" s="7">
        <v>0</v>
      </c>
      <c r="E12" s="7">
        <f t="shared" si="13"/>
        <v>8944.3799999999992</v>
      </c>
      <c r="F12" s="7"/>
      <c r="G12" s="7"/>
      <c r="H12" s="7"/>
      <c r="I12" s="7">
        <v>120</v>
      </c>
      <c r="J12" s="7">
        <f t="shared" si="15"/>
        <v>120</v>
      </c>
      <c r="K12" s="7"/>
      <c r="L12" s="7"/>
      <c r="M12" s="7">
        <v>1745.26</v>
      </c>
      <c r="N12" s="7"/>
      <c r="O12" s="7">
        <f t="shared" si="16"/>
        <v>1745.26</v>
      </c>
      <c r="P12" s="7"/>
      <c r="Q12" s="7"/>
      <c r="R12" s="7"/>
      <c r="S12" s="7"/>
      <c r="T12" s="7">
        <f t="shared" si="17"/>
        <v>0</v>
      </c>
      <c r="U12" s="7"/>
      <c r="V12" s="7"/>
      <c r="W12" s="7">
        <f t="shared" si="14"/>
        <v>10809.64</v>
      </c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.6" x14ac:dyDescent="0.3">
      <c r="A13" s="11" t="s">
        <v>31</v>
      </c>
      <c r="B13" s="12">
        <f>SUM(B4:B12)</f>
        <v>25444.379999999997</v>
      </c>
      <c r="C13" s="12">
        <f t="shared" ref="C13:D13" si="18">SUM(C8:C12)</f>
        <v>0</v>
      </c>
      <c r="D13" s="12">
        <f t="shared" si="18"/>
        <v>6043.75</v>
      </c>
      <c r="E13" s="13">
        <f t="shared" si="13"/>
        <v>31488.129999999997</v>
      </c>
      <c r="F13" s="13">
        <f t="shared" ref="F13:H13" si="19">SUM(F4:F9)</f>
        <v>16625</v>
      </c>
      <c r="G13" s="12">
        <f t="shared" si="19"/>
        <v>0</v>
      </c>
      <c r="H13" s="12">
        <f t="shared" si="19"/>
        <v>0</v>
      </c>
      <c r="I13" s="12">
        <f>SUM(I4:I8)</f>
        <v>0.19</v>
      </c>
      <c r="J13" s="13">
        <f t="shared" ref="J13:K13" si="20">SUM(J4:J9)</f>
        <v>0.19</v>
      </c>
      <c r="K13" s="13">
        <f t="shared" si="20"/>
        <v>125</v>
      </c>
      <c r="L13" s="12">
        <f t="shared" ref="L13:N13" si="21">SUM(L4:L8)</f>
        <v>0</v>
      </c>
      <c r="M13" s="12">
        <f t="shared" si="21"/>
        <v>3943.75</v>
      </c>
      <c r="N13" s="12">
        <f t="shared" si="21"/>
        <v>0.19</v>
      </c>
      <c r="O13" s="13">
        <f t="shared" ref="O13:P13" si="22">SUM(O4:O9)</f>
        <v>4027.9700000000003</v>
      </c>
      <c r="P13" s="13">
        <f t="shared" si="22"/>
        <v>1625</v>
      </c>
      <c r="Q13" s="12">
        <f t="shared" ref="Q13:S13" si="23">SUM(Q4:Q8)</f>
        <v>0</v>
      </c>
      <c r="R13" s="12">
        <f t="shared" si="23"/>
        <v>957.75</v>
      </c>
      <c r="S13" s="12">
        <f t="shared" si="23"/>
        <v>0</v>
      </c>
      <c r="T13" s="13">
        <f>SUM(T4:T9)</f>
        <v>957.75</v>
      </c>
      <c r="U13" s="13">
        <f t="shared" ref="U13" si="24">SUM(U4:U9)</f>
        <v>125</v>
      </c>
      <c r="V13" s="12"/>
      <c r="W13" s="13">
        <f>SUM(W4:W12)</f>
        <v>39998.239999999998</v>
      </c>
      <c r="X13" s="13">
        <f>SUM(X4:X9)</f>
        <v>18500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.6" x14ac:dyDescent="0.3">
      <c r="A14" s="11" t="s">
        <v>32</v>
      </c>
      <c r="B14" s="7"/>
      <c r="C14" s="7"/>
      <c r="D14" s="7"/>
      <c r="E14" s="7"/>
      <c r="F14" s="9"/>
      <c r="G14" s="7"/>
      <c r="H14" s="7"/>
      <c r="I14" s="7"/>
      <c r="J14" s="9"/>
      <c r="K14" s="9"/>
      <c r="L14" s="7"/>
      <c r="M14" s="7"/>
      <c r="N14" s="7"/>
      <c r="O14" s="9"/>
      <c r="P14" s="9"/>
      <c r="Q14" s="7"/>
      <c r="R14" s="7"/>
      <c r="S14" s="7"/>
      <c r="T14" s="9"/>
      <c r="U14" s="9"/>
      <c r="V14" s="7"/>
      <c r="W14" s="9"/>
      <c r="X14" s="9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6" x14ac:dyDescent="0.3">
      <c r="A15" s="11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3"/>
      <c r="X15" s="13">
        <f>SUM(X13+X14)</f>
        <v>18500</v>
      </c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.6" x14ac:dyDescent="0.3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6" x14ac:dyDescent="0.3">
      <c r="A17" s="5" t="s">
        <v>34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8" t="s">
        <v>35</v>
      </c>
      <c r="B18" s="2">
        <v>203.6</v>
      </c>
      <c r="C18" s="15">
        <v>0</v>
      </c>
      <c r="D18" s="2">
        <v>0</v>
      </c>
      <c r="E18" s="9">
        <f t="shared" ref="E18:E44" si="25">B18+C18+D18</f>
        <v>203.6</v>
      </c>
      <c r="F18" s="9"/>
      <c r="G18" s="7">
        <v>0</v>
      </c>
      <c r="H18" s="7">
        <v>0</v>
      </c>
      <c r="I18" s="7">
        <v>0</v>
      </c>
      <c r="J18" s="9">
        <f t="shared" ref="J18:J44" si="26">G18+H18+I18</f>
        <v>0</v>
      </c>
      <c r="K18" s="9"/>
      <c r="L18" s="7">
        <v>0</v>
      </c>
      <c r="M18" s="7">
        <v>0</v>
      </c>
      <c r="N18" s="7">
        <v>0</v>
      </c>
      <c r="O18" s="9">
        <f t="shared" ref="O18:O44" si="27">L18+M18+N18</f>
        <v>0</v>
      </c>
      <c r="P18" s="9"/>
      <c r="Q18" s="7">
        <v>0</v>
      </c>
      <c r="R18" s="7">
        <v>0</v>
      </c>
      <c r="S18" s="7">
        <v>0</v>
      </c>
      <c r="T18" s="9">
        <f t="shared" ref="T18:T44" si="28">Q18+R18+S18</f>
        <v>0</v>
      </c>
      <c r="U18" s="9"/>
      <c r="V18" s="7"/>
      <c r="W18" s="9">
        <f t="shared" ref="W18:W44" si="29">E18+J18+O18+T18</f>
        <v>203.6</v>
      </c>
      <c r="X18" s="10">
        <v>200</v>
      </c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8" t="s">
        <v>36</v>
      </c>
      <c r="B19" s="2">
        <v>0</v>
      </c>
      <c r="C19" s="15">
        <v>0</v>
      </c>
      <c r="D19" s="2">
        <v>0</v>
      </c>
      <c r="E19" s="9">
        <f t="shared" si="25"/>
        <v>0</v>
      </c>
      <c r="F19" s="9"/>
      <c r="G19" s="7">
        <v>0</v>
      </c>
      <c r="H19" s="7">
        <v>0</v>
      </c>
      <c r="I19" s="7">
        <v>0</v>
      </c>
      <c r="J19" s="9">
        <f t="shared" si="26"/>
        <v>0</v>
      </c>
      <c r="K19" s="9"/>
      <c r="L19" s="7">
        <v>0</v>
      </c>
      <c r="M19" s="7">
        <v>0</v>
      </c>
      <c r="N19" s="7">
        <v>0</v>
      </c>
      <c r="O19" s="9">
        <f t="shared" si="27"/>
        <v>0</v>
      </c>
      <c r="P19" s="9"/>
      <c r="Q19" s="7">
        <v>0</v>
      </c>
      <c r="R19" s="7">
        <v>0</v>
      </c>
      <c r="S19" s="7">
        <v>0</v>
      </c>
      <c r="T19" s="9">
        <f t="shared" si="28"/>
        <v>0</v>
      </c>
      <c r="U19" s="9"/>
      <c r="V19" s="7"/>
      <c r="W19" s="9">
        <f t="shared" si="29"/>
        <v>0</v>
      </c>
      <c r="X19" s="10">
        <v>500</v>
      </c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8" t="s">
        <v>37</v>
      </c>
      <c r="B20" s="15">
        <v>243.69</v>
      </c>
      <c r="C20" s="15">
        <v>0</v>
      </c>
      <c r="D20" s="2">
        <v>0</v>
      </c>
      <c r="E20" s="9">
        <f t="shared" si="25"/>
        <v>243.69</v>
      </c>
      <c r="F20" s="9"/>
      <c r="G20" s="7">
        <v>0</v>
      </c>
      <c r="H20" s="7">
        <v>0</v>
      </c>
      <c r="I20" s="7">
        <v>45</v>
      </c>
      <c r="J20" s="9">
        <f t="shared" si="26"/>
        <v>45</v>
      </c>
      <c r="K20" s="9"/>
      <c r="L20" s="7">
        <v>0</v>
      </c>
      <c r="M20" s="7">
        <v>0</v>
      </c>
      <c r="N20" s="7">
        <v>0</v>
      </c>
      <c r="O20" s="9">
        <f t="shared" si="27"/>
        <v>0</v>
      </c>
      <c r="P20" s="9"/>
      <c r="Q20" s="7">
        <v>0</v>
      </c>
      <c r="R20" s="7">
        <v>0</v>
      </c>
      <c r="S20" s="7">
        <v>0</v>
      </c>
      <c r="T20" s="9">
        <f t="shared" si="28"/>
        <v>0</v>
      </c>
      <c r="U20" s="9"/>
      <c r="V20" s="7"/>
      <c r="W20" s="9">
        <f t="shared" si="29"/>
        <v>288.69</v>
      </c>
      <c r="X20" s="10">
        <v>240</v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 customHeight="1" x14ac:dyDescent="0.25">
      <c r="A21" s="8" t="s">
        <v>38</v>
      </c>
      <c r="B21" s="2">
        <v>0</v>
      </c>
      <c r="C21" s="15">
        <v>0</v>
      </c>
      <c r="D21" s="2">
        <v>0</v>
      </c>
      <c r="E21" s="9">
        <f t="shared" si="25"/>
        <v>0</v>
      </c>
      <c r="F21" s="9"/>
      <c r="G21" s="7">
        <v>0</v>
      </c>
      <c r="H21" s="7">
        <v>0</v>
      </c>
      <c r="I21" s="7">
        <v>0</v>
      </c>
      <c r="J21" s="9">
        <f t="shared" si="26"/>
        <v>0</v>
      </c>
      <c r="K21" s="9"/>
      <c r="L21" s="7">
        <v>0</v>
      </c>
      <c r="M21" s="7">
        <v>0</v>
      </c>
      <c r="N21" s="7">
        <v>0</v>
      </c>
      <c r="O21" s="9">
        <f t="shared" si="27"/>
        <v>0</v>
      </c>
      <c r="P21" s="9"/>
      <c r="Q21" s="7">
        <v>0</v>
      </c>
      <c r="R21" s="7">
        <v>144</v>
      </c>
      <c r="S21" s="7">
        <v>0</v>
      </c>
      <c r="T21" s="9">
        <f t="shared" si="28"/>
        <v>144</v>
      </c>
      <c r="U21" s="9"/>
      <c r="V21" s="7"/>
      <c r="W21" s="9">
        <f t="shared" si="29"/>
        <v>144</v>
      </c>
      <c r="X21" s="10">
        <v>120</v>
      </c>
      <c r="Y21" s="2"/>
      <c r="Z21" s="2"/>
      <c r="AA21" s="16"/>
      <c r="AB21" s="2"/>
      <c r="AC21" s="2"/>
      <c r="AD21" s="2"/>
      <c r="AE21" s="2"/>
      <c r="AF21" s="2"/>
      <c r="AG21" s="2"/>
      <c r="AH21" s="17"/>
    </row>
    <row r="22" spans="1:34" ht="15.75" customHeight="1" x14ac:dyDescent="0.25">
      <c r="A22" s="8" t="s">
        <v>39</v>
      </c>
      <c r="B22" s="2">
        <v>0</v>
      </c>
      <c r="C22" s="15">
        <v>609.98</v>
      </c>
      <c r="D22" s="2"/>
      <c r="E22" s="9">
        <f t="shared" si="25"/>
        <v>609.98</v>
      </c>
      <c r="F22" s="9"/>
      <c r="G22" s="7">
        <v>0</v>
      </c>
      <c r="H22" s="7">
        <v>0</v>
      </c>
      <c r="I22" s="7">
        <v>0</v>
      </c>
      <c r="J22" s="9">
        <f t="shared" si="26"/>
        <v>0</v>
      </c>
      <c r="K22" s="9"/>
      <c r="L22" s="7">
        <v>0</v>
      </c>
      <c r="M22" s="7"/>
      <c r="N22" s="7">
        <v>0</v>
      </c>
      <c r="O22" s="9">
        <f t="shared" si="27"/>
        <v>0</v>
      </c>
      <c r="P22" s="9"/>
      <c r="Q22" s="7">
        <v>0</v>
      </c>
      <c r="R22" s="7">
        <v>0</v>
      </c>
      <c r="S22" s="7">
        <v>0</v>
      </c>
      <c r="T22" s="9">
        <f t="shared" si="28"/>
        <v>0</v>
      </c>
      <c r="U22" s="9"/>
      <c r="V22" s="7"/>
      <c r="W22" s="9">
        <f t="shared" si="29"/>
        <v>609.98</v>
      </c>
      <c r="X22" s="10">
        <v>700</v>
      </c>
      <c r="Y22" s="2"/>
      <c r="Z22" s="2"/>
      <c r="AA22" s="2"/>
      <c r="AB22" s="2"/>
      <c r="AC22" s="2"/>
      <c r="AD22" s="2"/>
      <c r="AE22" s="2"/>
      <c r="AF22" s="2"/>
      <c r="AG22" s="2"/>
      <c r="AH22" s="7"/>
    </row>
    <row r="23" spans="1:34" ht="15.75" customHeight="1" x14ac:dyDescent="0.25">
      <c r="A23" s="8" t="s">
        <v>77</v>
      </c>
      <c r="B23" s="2">
        <v>0</v>
      </c>
      <c r="C23" s="15">
        <v>0</v>
      </c>
      <c r="D23" s="2">
        <v>0</v>
      </c>
      <c r="E23" s="9">
        <f t="shared" si="25"/>
        <v>0</v>
      </c>
      <c r="F23" s="9"/>
      <c r="G23" s="7">
        <v>0</v>
      </c>
      <c r="H23" s="7">
        <v>0</v>
      </c>
      <c r="I23" s="7"/>
      <c r="J23" s="9">
        <f t="shared" si="26"/>
        <v>0</v>
      </c>
      <c r="K23" s="9"/>
      <c r="L23" s="7">
        <v>0</v>
      </c>
      <c r="M23" s="7"/>
      <c r="N23" s="7">
        <v>0</v>
      </c>
      <c r="O23" s="9">
        <f t="shared" si="27"/>
        <v>0</v>
      </c>
      <c r="P23" s="9"/>
      <c r="Q23" s="7">
        <v>660.13</v>
      </c>
      <c r="R23" s="7"/>
      <c r="S23" s="7">
        <v>0</v>
      </c>
      <c r="T23" s="9">
        <f t="shared" si="28"/>
        <v>660.13</v>
      </c>
      <c r="U23" s="9"/>
      <c r="V23" s="7"/>
      <c r="W23" s="9">
        <f t="shared" si="29"/>
        <v>660.13</v>
      </c>
      <c r="X23" s="10">
        <v>700</v>
      </c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customHeight="1" x14ac:dyDescent="0.25">
      <c r="A24" s="8" t="s">
        <v>40</v>
      </c>
      <c r="B24" s="15">
        <v>210</v>
      </c>
      <c r="C24" s="15">
        <v>0</v>
      </c>
      <c r="D24" s="2">
        <v>0</v>
      </c>
      <c r="E24" s="9">
        <f t="shared" si="25"/>
        <v>210</v>
      </c>
      <c r="F24" s="9"/>
      <c r="G24" s="7">
        <v>0</v>
      </c>
      <c r="H24" s="7"/>
      <c r="I24" s="7">
        <v>200</v>
      </c>
      <c r="J24" s="9">
        <f t="shared" si="26"/>
        <v>200</v>
      </c>
      <c r="K24" s="9"/>
      <c r="L24" s="7">
        <v>0</v>
      </c>
      <c r="M24" s="7">
        <v>0</v>
      </c>
      <c r="N24" s="7">
        <v>0</v>
      </c>
      <c r="O24" s="9">
        <f t="shared" si="27"/>
        <v>0</v>
      </c>
      <c r="P24" s="9"/>
      <c r="Q24" s="7">
        <v>0</v>
      </c>
      <c r="R24" s="7">
        <v>0</v>
      </c>
      <c r="S24" s="7">
        <v>0</v>
      </c>
      <c r="T24" s="9">
        <f t="shared" si="28"/>
        <v>0</v>
      </c>
      <c r="U24" s="9"/>
      <c r="V24" s="7"/>
      <c r="W24" s="9">
        <f t="shared" si="29"/>
        <v>410</v>
      </c>
      <c r="X24" s="10">
        <v>410</v>
      </c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 customHeight="1" x14ac:dyDescent="0.25">
      <c r="A25" s="8" t="s">
        <v>41</v>
      </c>
      <c r="B25" s="15">
        <v>100</v>
      </c>
      <c r="C25" s="15">
        <v>0</v>
      </c>
      <c r="D25" s="2">
        <v>0</v>
      </c>
      <c r="E25" s="9">
        <f t="shared" si="25"/>
        <v>100</v>
      </c>
      <c r="F25" s="9"/>
      <c r="G25" s="7">
        <v>0</v>
      </c>
      <c r="H25" s="7">
        <v>0</v>
      </c>
      <c r="I25" s="7">
        <v>0</v>
      </c>
      <c r="J25" s="9">
        <f t="shared" si="26"/>
        <v>0</v>
      </c>
      <c r="K25" s="9"/>
      <c r="L25" s="7">
        <v>0</v>
      </c>
      <c r="M25" s="7">
        <v>0</v>
      </c>
      <c r="N25" s="7">
        <v>0</v>
      </c>
      <c r="O25" s="9">
        <f t="shared" si="27"/>
        <v>0</v>
      </c>
      <c r="P25" s="9"/>
      <c r="Q25" s="7">
        <v>0</v>
      </c>
      <c r="R25" s="7">
        <v>0</v>
      </c>
      <c r="S25" s="7">
        <v>0</v>
      </c>
      <c r="T25" s="9">
        <f t="shared" si="28"/>
        <v>0</v>
      </c>
      <c r="U25" s="9"/>
      <c r="V25" s="7"/>
      <c r="W25" s="9">
        <f t="shared" si="29"/>
        <v>100</v>
      </c>
      <c r="X25" s="10">
        <v>100</v>
      </c>
      <c r="Y25" s="2"/>
      <c r="Z25" s="2"/>
      <c r="AA25" s="16"/>
      <c r="AB25" s="2"/>
      <c r="AC25" s="2"/>
      <c r="AD25" s="2"/>
      <c r="AE25" s="2"/>
      <c r="AF25" s="2"/>
      <c r="AG25" s="2"/>
      <c r="AH25" s="2"/>
    </row>
    <row r="26" spans="1:34" ht="15.75" customHeight="1" x14ac:dyDescent="0.25">
      <c r="A26" s="8" t="s">
        <v>42</v>
      </c>
      <c r="B26" s="7">
        <v>0</v>
      </c>
      <c r="C26" s="15">
        <v>814.56</v>
      </c>
      <c r="D26" s="15"/>
      <c r="E26" s="9">
        <f t="shared" si="25"/>
        <v>814.56</v>
      </c>
      <c r="F26" s="9">
        <v>1543</v>
      </c>
      <c r="G26" s="7">
        <v>0</v>
      </c>
      <c r="H26" s="7">
        <v>0</v>
      </c>
      <c r="I26" s="7">
        <v>1518.66</v>
      </c>
      <c r="J26" s="9">
        <f t="shared" si="26"/>
        <v>1518.66</v>
      </c>
      <c r="K26" s="9">
        <v>1542</v>
      </c>
      <c r="L26" s="7">
        <v>0</v>
      </c>
      <c r="M26" s="7">
        <v>0</v>
      </c>
      <c r="N26" s="7">
        <v>1518.66</v>
      </c>
      <c r="O26" s="9">
        <f t="shared" si="27"/>
        <v>1518.66</v>
      </c>
      <c r="P26" s="9">
        <v>1543</v>
      </c>
      <c r="Q26" s="7">
        <v>1316.88</v>
      </c>
      <c r="R26" s="7">
        <v>0</v>
      </c>
      <c r="S26" s="7">
        <v>1028.5</v>
      </c>
      <c r="T26" s="9">
        <f t="shared" si="28"/>
        <v>2345.38</v>
      </c>
      <c r="U26" s="9">
        <v>1542</v>
      </c>
      <c r="V26" s="7"/>
      <c r="W26" s="9">
        <f t="shared" si="29"/>
        <v>6197.26</v>
      </c>
      <c r="X26" s="10">
        <v>6171</v>
      </c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 customHeight="1" x14ac:dyDescent="0.25">
      <c r="A27" s="8" t="s">
        <v>43</v>
      </c>
      <c r="B27" s="7"/>
      <c r="C27" s="15"/>
      <c r="D27" s="7">
        <v>0</v>
      </c>
      <c r="E27" s="9">
        <f t="shared" si="25"/>
        <v>0</v>
      </c>
      <c r="F27" s="9"/>
      <c r="G27" s="7">
        <v>43.49</v>
      </c>
      <c r="H27" s="7"/>
      <c r="I27" s="7"/>
      <c r="J27" s="9">
        <f t="shared" si="26"/>
        <v>43.49</v>
      </c>
      <c r="K27" s="9"/>
      <c r="L27" s="7">
        <v>47.59</v>
      </c>
      <c r="M27" s="7">
        <v>0</v>
      </c>
      <c r="N27" s="7">
        <f>10.9+7.9+51.49</f>
        <v>70.290000000000006</v>
      </c>
      <c r="O27" s="9">
        <f t="shared" si="27"/>
        <v>117.88000000000001</v>
      </c>
      <c r="P27" s="9"/>
      <c r="Q27" s="7">
        <v>10</v>
      </c>
      <c r="R27" s="7">
        <v>114.6</v>
      </c>
      <c r="S27" s="7">
        <v>11</v>
      </c>
      <c r="T27" s="9">
        <f t="shared" si="28"/>
        <v>135.6</v>
      </c>
      <c r="U27" s="9"/>
      <c r="V27" s="7"/>
      <c r="W27" s="9">
        <f t="shared" si="29"/>
        <v>296.97000000000003</v>
      </c>
      <c r="X27" s="10">
        <v>300</v>
      </c>
      <c r="Y27" s="2"/>
      <c r="Z27" s="2"/>
      <c r="AA27" s="15"/>
      <c r="AB27" s="2"/>
      <c r="AC27" s="2"/>
      <c r="AD27" s="2"/>
      <c r="AE27" s="2"/>
      <c r="AF27" s="2"/>
      <c r="AG27" s="2"/>
      <c r="AH27" s="2"/>
    </row>
    <row r="28" spans="1:34" ht="15.75" customHeight="1" x14ac:dyDescent="0.25">
      <c r="A28" s="8" t="s">
        <v>44</v>
      </c>
      <c r="B28" s="7"/>
      <c r="C28" s="15">
        <v>0</v>
      </c>
      <c r="D28" s="7">
        <v>40</v>
      </c>
      <c r="E28" s="9">
        <f t="shared" si="25"/>
        <v>40</v>
      </c>
      <c r="F28" s="9"/>
      <c r="G28" s="7"/>
      <c r="H28" s="7">
        <v>0</v>
      </c>
      <c r="I28" s="7"/>
      <c r="J28" s="9">
        <f t="shared" si="26"/>
        <v>0</v>
      </c>
      <c r="K28" s="9"/>
      <c r="L28" s="7">
        <v>0</v>
      </c>
      <c r="M28" s="7">
        <v>0</v>
      </c>
      <c r="N28" s="7">
        <v>0</v>
      </c>
      <c r="O28" s="9">
        <f t="shared" si="27"/>
        <v>0</v>
      </c>
      <c r="P28" s="9"/>
      <c r="Q28" s="7">
        <v>0</v>
      </c>
      <c r="R28" s="7">
        <v>0</v>
      </c>
      <c r="S28" s="7">
        <v>0</v>
      </c>
      <c r="T28" s="9">
        <f t="shared" si="28"/>
        <v>0</v>
      </c>
      <c r="U28" s="9"/>
      <c r="V28" s="7"/>
      <c r="W28" s="9">
        <f t="shared" si="29"/>
        <v>40</v>
      </c>
      <c r="X28" s="10">
        <v>200</v>
      </c>
      <c r="Y28" s="2"/>
      <c r="Z28" s="7"/>
      <c r="AA28" s="2"/>
      <c r="AB28" s="2"/>
      <c r="AC28" s="2"/>
      <c r="AD28" s="2"/>
      <c r="AE28" s="2"/>
      <c r="AF28" s="2"/>
      <c r="AG28" s="2"/>
      <c r="AH28" s="2"/>
    </row>
    <row r="29" spans="1:34" ht="15.75" customHeight="1" x14ac:dyDescent="0.25">
      <c r="A29" s="8" t="s">
        <v>45</v>
      </c>
      <c r="B29" s="7">
        <v>0</v>
      </c>
      <c r="C29" s="15">
        <v>0</v>
      </c>
      <c r="D29" s="7">
        <v>0</v>
      </c>
      <c r="E29" s="9">
        <f t="shared" si="25"/>
        <v>0</v>
      </c>
      <c r="F29" s="9"/>
      <c r="G29" s="7">
        <v>0</v>
      </c>
      <c r="H29" s="7"/>
      <c r="I29" s="7">
        <v>0</v>
      </c>
      <c r="J29" s="9">
        <f t="shared" si="26"/>
        <v>0</v>
      </c>
      <c r="K29" s="9"/>
      <c r="L29" s="7">
        <v>0</v>
      </c>
      <c r="M29" s="7">
        <v>0</v>
      </c>
      <c r="N29" s="7">
        <v>0</v>
      </c>
      <c r="O29" s="9">
        <f t="shared" si="27"/>
        <v>0</v>
      </c>
      <c r="P29" s="9"/>
      <c r="Q29" s="7">
        <v>0</v>
      </c>
      <c r="R29" s="7">
        <v>0</v>
      </c>
      <c r="S29" s="7">
        <v>0</v>
      </c>
      <c r="T29" s="9">
        <f t="shared" si="28"/>
        <v>0</v>
      </c>
      <c r="U29" s="9"/>
      <c r="V29" s="7"/>
      <c r="W29" s="9">
        <f t="shared" si="29"/>
        <v>0</v>
      </c>
      <c r="X29" s="10">
        <v>0</v>
      </c>
      <c r="Y29" s="2"/>
      <c r="Z29" s="7"/>
      <c r="AA29" s="2"/>
      <c r="AB29" s="2"/>
      <c r="AC29" s="2"/>
      <c r="AD29" s="2"/>
      <c r="AE29" s="2"/>
      <c r="AF29" s="2"/>
      <c r="AG29" s="2"/>
      <c r="AH29" s="2"/>
    </row>
    <row r="30" spans="1:34" ht="15.75" customHeight="1" x14ac:dyDescent="0.25">
      <c r="A30" s="8" t="s">
        <v>76</v>
      </c>
      <c r="B30" s="7">
        <v>0</v>
      </c>
      <c r="C30" s="15">
        <v>0</v>
      </c>
      <c r="D30" s="7">
        <v>0</v>
      </c>
      <c r="E30" s="9">
        <f t="shared" si="25"/>
        <v>0</v>
      </c>
      <c r="F30" s="9"/>
      <c r="G30" s="7">
        <v>0</v>
      </c>
      <c r="H30" s="7">
        <v>0</v>
      </c>
      <c r="I30" s="7">
        <v>0</v>
      </c>
      <c r="J30" s="9">
        <f t="shared" si="26"/>
        <v>0</v>
      </c>
      <c r="K30" s="9"/>
      <c r="L30" s="7">
        <v>0</v>
      </c>
      <c r="M30" s="7">
        <v>1968.75</v>
      </c>
      <c r="N30" s="7">
        <v>0</v>
      </c>
      <c r="O30" s="9">
        <f t="shared" si="27"/>
        <v>1968.75</v>
      </c>
      <c r="P30" s="9"/>
      <c r="Q30" s="7">
        <v>0</v>
      </c>
      <c r="R30" s="7">
        <v>1620</v>
      </c>
      <c r="S30" s="7">
        <v>0</v>
      </c>
      <c r="T30" s="9">
        <f t="shared" si="28"/>
        <v>1620</v>
      </c>
      <c r="U30" s="9"/>
      <c r="V30" s="7"/>
      <c r="W30" s="9">
        <f t="shared" si="29"/>
        <v>3588.75</v>
      </c>
      <c r="X30" s="10">
        <v>0</v>
      </c>
      <c r="Y30" s="2"/>
      <c r="Z30" s="2"/>
      <c r="AA30" s="16"/>
      <c r="AB30" s="2"/>
      <c r="AC30" s="2"/>
      <c r="AD30" s="2"/>
      <c r="AE30" s="2"/>
      <c r="AF30" s="2"/>
      <c r="AG30" s="2"/>
      <c r="AH30" s="2"/>
    </row>
    <row r="31" spans="1:34" ht="15.75" customHeight="1" x14ac:dyDescent="0.25">
      <c r="A31" s="8" t="s">
        <v>46</v>
      </c>
      <c r="B31" s="7">
        <v>0</v>
      </c>
      <c r="C31" s="15">
        <v>0</v>
      </c>
      <c r="D31" s="7">
        <v>0</v>
      </c>
      <c r="E31" s="9">
        <f t="shared" si="25"/>
        <v>0</v>
      </c>
      <c r="F31" s="9"/>
      <c r="G31" s="7">
        <v>0</v>
      </c>
      <c r="H31" s="7">
        <v>0</v>
      </c>
      <c r="I31" s="7">
        <v>0</v>
      </c>
      <c r="J31" s="9">
        <f t="shared" si="26"/>
        <v>0</v>
      </c>
      <c r="K31" s="9"/>
      <c r="L31" s="7">
        <v>0</v>
      </c>
      <c r="M31" s="7"/>
      <c r="N31" s="7">
        <v>0</v>
      </c>
      <c r="O31" s="9">
        <f t="shared" si="27"/>
        <v>0</v>
      </c>
      <c r="P31" s="9"/>
      <c r="Q31" s="7">
        <v>0</v>
      </c>
      <c r="R31" s="7">
        <v>0</v>
      </c>
      <c r="S31" s="7">
        <v>0</v>
      </c>
      <c r="T31" s="9">
        <f t="shared" si="28"/>
        <v>0</v>
      </c>
      <c r="U31" s="9"/>
      <c r="V31" s="7"/>
      <c r="W31" s="9">
        <f t="shared" si="29"/>
        <v>0</v>
      </c>
      <c r="X31" s="10">
        <v>150</v>
      </c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.75" customHeight="1" x14ac:dyDescent="0.25">
      <c r="A32" s="8" t="s">
        <v>47</v>
      </c>
      <c r="B32" s="7">
        <v>0</v>
      </c>
      <c r="C32" s="15">
        <v>0</v>
      </c>
      <c r="D32" s="7">
        <v>0</v>
      </c>
      <c r="E32" s="9">
        <f t="shared" si="25"/>
        <v>0</v>
      </c>
      <c r="F32" s="9">
        <f>SUM(B32:D32)</f>
        <v>0</v>
      </c>
      <c r="G32" s="7">
        <v>0</v>
      </c>
      <c r="H32" s="7">
        <v>0</v>
      </c>
      <c r="I32" s="7">
        <v>0</v>
      </c>
      <c r="J32" s="9">
        <f t="shared" si="26"/>
        <v>0</v>
      </c>
      <c r="K32" s="9"/>
      <c r="L32" s="7">
        <v>0</v>
      </c>
      <c r="M32" s="7">
        <v>1000</v>
      </c>
      <c r="N32" s="7">
        <v>0</v>
      </c>
      <c r="O32" s="9">
        <f t="shared" si="27"/>
        <v>1000</v>
      </c>
      <c r="P32" s="9"/>
      <c r="Q32" s="7">
        <v>0</v>
      </c>
      <c r="R32" s="7">
        <v>0</v>
      </c>
      <c r="S32" s="7">
        <v>0</v>
      </c>
      <c r="T32" s="9">
        <f t="shared" si="28"/>
        <v>0</v>
      </c>
      <c r="U32" s="9"/>
      <c r="V32" s="7"/>
      <c r="W32" s="9">
        <f t="shared" si="29"/>
        <v>1000</v>
      </c>
      <c r="X32" s="10">
        <v>1200</v>
      </c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 customHeight="1" x14ac:dyDescent="0.25">
      <c r="A33" s="8" t="s">
        <v>48</v>
      </c>
      <c r="B33" s="7">
        <v>0</v>
      </c>
      <c r="C33" s="15">
        <v>0</v>
      </c>
      <c r="D33" s="7">
        <v>0</v>
      </c>
      <c r="E33" s="9">
        <f t="shared" si="25"/>
        <v>0</v>
      </c>
      <c r="F33" s="9">
        <f>SUM(B33:E33)</f>
        <v>0</v>
      </c>
      <c r="G33" s="7"/>
      <c r="H33" s="7"/>
      <c r="I33" s="7"/>
      <c r="J33" s="9">
        <f t="shared" si="26"/>
        <v>0</v>
      </c>
      <c r="K33" s="9"/>
      <c r="L33" s="7"/>
      <c r="M33" s="7">
        <v>580</v>
      </c>
      <c r="N33" s="7"/>
      <c r="O33" s="9">
        <f t="shared" si="27"/>
        <v>580</v>
      </c>
      <c r="P33" s="9"/>
      <c r="Q33" s="7"/>
      <c r="R33" s="7"/>
      <c r="S33" s="7"/>
      <c r="T33" s="9">
        <f t="shared" si="28"/>
        <v>0</v>
      </c>
      <c r="U33" s="9"/>
      <c r="V33" s="7"/>
      <c r="W33" s="9">
        <f t="shared" si="29"/>
        <v>580</v>
      </c>
      <c r="X33" s="10">
        <v>300</v>
      </c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8" t="s">
        <v>49</v>
      </c>
      <c r="B34" s="7">
        <v>1176.1300000000001</v>
      </c>
      <c r="C34" s="15">
        <v>0</v>
      </c>
      <c r="D34" s="7">
        <v>0</v>
      </c>
      <c r="E34" s="9">
        <f t="shared" si="25"/>
        <v>1176.1300000000001</v>
      </c>
      <c r="F34" s="9"/>
      <c r="G34" s="7">
        <v>0</v>
      </c>
      <c r="H34" s="7">
        <v>0</v>
      </c>
      <c r="I34" s="7"/>
      <c r="J34" s="9">
        <f t="shared" si="26"/>
        <v>0</v>
      </c>
      <c r="K34" s="9"/>
      <c r="L34" s="7">
        <v>0</v>
      </c>
      <c r="M34" s="7">
        <v>0</v>
      </c>
      <c r="N34" s="7">
        <v>0</v>
      </c>
      <c r="O34" s="9">
        <f t="shared" si="27"/>
        <v>0</v>
      </c>
      <c r="P34" s="9"/>
      <c r="Q34" s="7">
        <v>0</v>
      </c>
      <c r="R34" s="7">
        <v>0</v>
      </c>
      <c r="S34" s="7">
        <v>0</v>
      </c>
      <c r="T34" s="9">
        <f t="shared" si="28"/>
        <v>0</v>
      </c>
      <c r="U34" s="9"/>
      <c r="V34" s="7"/>
      <c r="W34" s="9">
        <f t="shared" si="29"/>
        <v>1176.1300000000001</v>
      </c>
      <c r="X34" s="10">
        <v>1000</v>
      </c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 customHeight="1" x14ac:dyDescent="0.25">
      <c r="A35" s="8" t="s">
        <v>50</v>
      </c>
      <c r="B35" s="7"/>
      <c r="C35" s="15">
        <v>0</v>
      </c>
      <c r="D35" s="7">
        <v>0</v>
      </c>
      <c r="E35" s="9">
        <f t="shared" si="25"/>
        <v>0</v>
      </c>
      <c r="F35" s="9"/>
      <c r="G35" s="7">
        <v>0</v>
      </c>
      <c r="H35" s="7">
        <v>0</v>
      </c>
      <c r="I35" s="7">
        <v>0</v>
      </c>
      <c r="J35" s="9">
        <f t="shared" si="26"/>
        <v>0</v>
      </c>
      <c r="K35" s="9"/>
      <c r="L35" s="7">
        <v>0</v>
      </c>
      <c r="M35" s="7">
        <v>0</v>
      </c>
      <c r="N35" s="7">
        <v>0</v>
      </c>
      <c r="O35" s="9">
        <f t="shared" si="27"/>
        <v>0</v>
      </c>
      <c r="P35" s="9"/>
      <c r="Q35" s="7">
        <v>0</v>
      </c>
      <c r="R35" s="7">
        <v>0</v>
      </c>
      <c r="S35" s="7">
        <v>0</v>
      </c>
      <c r="T35" s="9">
        <f t="shared" si="28"/>
        <v>0</v>
      </c>
      <c r="U35" s="9"/>
      <c r="V35" s="7"/>
      <c r="W35" s="9">
        <f t="shared" si="29"/>
        <v>0</v>
      </c>
      <c r="X35" s="10">
        <v>200</v>
      </c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customHeight="1" x14ac:dyDescent="0.25">
      <c r="A36" s="8" t="s">
        <v>51</v>
      </c>
      <c r="B36" s="7">
        <v>40</v>
      </c>
      <c r="C36" s="15">
        <v>0</v>
      </c>
      <c r="D36" s="7">
        <v>0</v>
      </c>
      <c r="E36" s="9">
        <f t="shared" si="25"/>
        <v>40</v>
      </c>
      <c r="F36" s="9"/>
      <c r="G36" s="7">
        <v>0</v>
      </c>
      <c r="H36" s="7">
        <v>0</v>
      </c>
      <c r="I36" s="7">
        <v>0</v>
      </c>
      <c r="J36" s="9">
        <f t="shared" si="26"/>
        <v>0</v>
      </c>
      <c r="K36" s="9"/>
      <c r="L36" s="7">
        <v>0</v>
      </c>
      <c r="M36" s="7">
        <v>0</v>
      </c>
      <c r="N36" s="7">
        <v>0</v>
      </c>
      <c r="O36" s="9">
        <f t="shared" si="27"/>
        <v>0</v>
      </c>
      <c r="P36" s="9"/>
      <c r="Q36" s="7">
        <v>0</v>
      </c>
      <c r="R36" s="7">
        <v>0</v>
      </c>
      <c r="S36" s="7">
        <v>0</v>
      </c>
      <c r="T36" s="9">
        <f t="shared" si="28"/>
        <v>0</v>
      </c>
      <c r="U36" s="9"/>
      <c r="V36" s="7"/>
      <c r="W36" s="9">
        <f t="shared" si="29"/>
        <v>40</v>
      </c>
      <c r="X36" s="10">
        <v>40</v>
      </c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.75" customHeight="1" x14ac:dyDescent="0.25">
      <c r="A37" s="8" t="s">
        <v>52</v>
      </c>
      <c r="B37" s="7">
        <v>0</v>
      </c>
      <c r="C37" s="15">
        <v>0</v>
      </c>
      <c r="D37" s="7">
        <v>0</v>
      </c>
      <c r="E37" s="9">
        <f t="shared" si="25"/>
        <v>0</v>
      </c>
      <c r="F37" s="9"/>
      <c r="G37" s="7">
        <v>0</v>
      </c>
      <c r="H37" s="7">
        <v>0</v>
      </c>
      <c r="I37" s="7">
        <v>0</v>
      </c>
      <c r="J37" s="9">
        <f t="shared" si="26"/>
        <v>0</v>
      </c>
      <c r="K37" s="9"/>
      <c r="L37" s="7">
        <v>0</v>
      </c>
      <c r="M37" s="7">
        <v>0</v>
      </c>
      <c r="N37" s="7">
        <v>0</v>
      </c>
      <c r="O37" s="9">
        <f t="shared" si="27"/>
        <v>0</v>
      </c>
      <c r="P37" s="9"/>
      <c r="Q37" s="7">
        <v>0</v>
      </c>
      <c r="R37" s="7">
        <v>0</v>
      </c>
      <c r="S37" s="7">
        <v>0</v>
      </c>
      <c r="T37" s="9">
        <f t="shared" si="28"/>
        <v>0</v>
      </c>
      <c r="U37" s="9"/>
      <c r="V37" s="7"/>
      <c r="W37" s="9">
        <f t="shared" si="29"/>
        <v>0</v>
      </c>
      <c r="X37" s="10">
        <v>1000</v>
      </c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 customHeight="1" x14ac:dyDescent="0.25">
      <c r="A38" s="8" t="s">
        <v>53</v>
      </c>
      <c r="B38" s="7">
        <v>0</v>
      </c>
      <c r="C38" s="15">
        <v>0</v>
      </c>
      <c r="D38" s="7">
        <v>0</v>
      </c>
      <c r="E38" s="9">
        <f t="shared" si="25"/>
        <v>0</v>
      </c>
      <c r="F38" s="9"/>
      <c r="G38" s="7">
        <v>0</v>
      </c>
      <c r="H38" s="7">
        <v>0</v>
      </c>
      <c r="I38" s="7">
        <v>576</v>
      </c>
      <c r="J38" s="9">
        <f t="shared" si="26"/>
        <v>576</v>
      </c>
      <c r="K38" s="9"/>
      <c r="L38" s="7"/>
      <c r="M38" s="7">
        <v>0</v>
      </c>
      <c r="N38" s="7">
        <v>49.2</v>
      </c>
      <c r="O38" s="9">
        <f t="shared" si="27"/>
        <v>49.2</v>
      </c>
      <c r="P38" s="9"/>
      <c r="Q38" s="7">
        <v>49.2</v>
      </c>
      <c r="R38" s="7">
        <v>49.2</v>
      </c>
      <c r="S38" s="7">
        <v>22.07</v>
      </c>
      <c r="T38" s="9">
        <f t="shared" si="28"/>
        <v>120.47</v>
      </c>
      <c r="U38" s="9"/>
      <c r="V38" s="7"/>
      <c r="W38" s="9">
        <f t="shared" si="29"/>
        <v>745.67000000000007</v>
      </c>
      <c r="X38" s="10">
        <v>500</v>
      </c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.75" customHeight="1" x14ac:dyDescent="0.25">
      <c r="A39" s="8" t="s">
        <v>54</v>
      </c>
      <c r="B39" s="7">
        <v>80.12</v>
      </c>
      <c r="C39" s="15"/>
      <c r="D39" s="7">
        <v>0</v>
      </c>
      <c r="E39" s="9">
        <f t="shared" si="25"/>
        <v>80.12</v>
      </c>
      <c r="F39" s="9"/>
      <c r="G39" s="7">
        <v>-36</v>
      </c>
      <c r="H39" s="7">
        <v>0</v>
      </c>
      <c r="I39" s="7">
        <v>0</v>
      </c>
      <c r="J39" s="9">
        <f t="shared" si="26"/>
        <v>-36</v>
      </c>
      <c r="K39" s="9"/>
      <c r="L39" s="7">
        <v>0</v>
      </c>
      <c r="M39" s="7">
        <v>0</v>
      </c>
      <c r="N39" s="7">
        <v>0</v>
      </c>
      <c r="O39" s="9">
        <f t="shared" si="27"/>
        <v>0</v>
      </c>
      <c r="P39" s="9"/>
      <c r="Q39" s="7">
        <v>0</v>
      </c>
      <c r="R39" s="7">
        <v>0</v>
      </c>
      <c r="S39" s="7">
        <v>0</v>
      </c>
      <c r="T39" s="9">
        <f t="shared" si="28"/>
        <v>0</v>
      </c>
      <c r="U39" s="9"/>
      <c r="V39" s="7"/>
      <c r="W39" s="9">
        <f t="shared" si="29"/>
        <v>44.120000000000005</v>
      </c>
      <c r="X39" s="10">
        <v>100</v>
      </c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.75" customHeight="1" x14ac:dyDescent="0.25">
      <c r="A40" s="8" t="s">
        <v>55</v>
      </c>
      <c r="B40" s="7"/>
      <c r="C40" s="15">
        <v>79.97</v>
      </c>
      <c r="D40" s="7">
        <v>0</v>
      </c>
      <c r="E40" s="9">
        <f t="shared" si="25"/>
        <v>79.97</v>
      </c>
      <c r="F40" s="9"/>
      <c r="G40" s="7">
        <v>0</v>
      </c>
      <c r="H40" s="7"/>
      <c r="I40" s="7">
        <v>0</v>
      </c>
      <c r="J40" s="9">
        <f t="shared" si="26"/>
        <v>0</v>
      </c>
      <c r="K40" s="9"/>
      <c r="L40" s="7">
        <v>0</v>
      </c>
      <c r="M40" s="7">
        <v>0</v>
      </c>
      <c r="N40" s="7">
        <v>0</v>
      </c>
      <c r="O40" s="9">
        <f t="shared" si="27"/>
        <v>0</v>
      </c>
      <c r="P40" s="9"/>
      <c r="Q40" s="7"/>
      <c r="R40" s="7">
        <v>0</v>
      </c>
      <c r="S40" s="7">
        <v>0</v>
      </c>
      <c r="T40" s="9">
        <f t="shared" si="28"/>
        <v>0</v>
      </c>
      <c r="U40" s="9"/>
      <c r="V40" s="7"/>
      <c r="W40" s="9">
        <f t="shared" si="29"/>
        <v>79.97</v>
      </c>
      <c r="X40" s="10">
        <v>2100</v>
      </c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.75" customHeight="1" x14ac:dyDescent="0.25">
      <c r="A41" s="8" t="s">
        <v>56</v>
      </c>
      <c r="B41" s="7">
        <v>0</v>
      </c>
      <c r="C41" s="15">
        <v>0</v>
      </c>
      <c r="D41" s="7">
        <v>0</v>
      </c>
      <c r="E41" s="9">
        <f t="shared" si="25"/>
        <v>0</v>
      </c>
      <c r="F41" s="9"/>
      <c r="G41" s="7"/>
      <c r="H41" s="7"/>
      <c r="I41" s="7"/>
      <c r="J41" s="9">
        <f t="shared" si="26"/>
        <v>0</v>
      </c>
      <c r="K41" s="9"/>
      <c r="L41" s="7">
        <v>0</v>
      </c>
      <c r="M41" s="7"/>
      <c r="N41" s="7"/>
      <c r="O41" s="9">
        <f t="shared" si="27"/>
        <v>0</v>
      </c>
      <c r="P41" s="9"/>
      <c r="Q41" s="7"/>
      <c r="R41" s="7"/>
      <c r="S41" s="7"/>
      <c r="T41" s="9">
        <f t="shared" si="28"/>
        <v>0</v>
      </c>
      <c r="U41" s="9"/>
      <c r="V41" s="7"/>
      <c r="W41" s="9">
        <f t="shared" si="29"/>
        <v>0</v>
      </c>
      <c r="X41" s="10">
        <v>1000</v>
      </c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customHeight="1" x14ac:dyDescent="0.25">
      <c r="A42" s="8" t="s">
        <v>57</v>
      </c>
      <c r="B42" s="7"/>
      <c r="C42" s="15">
        <v>2500</v>
      </c>
      <c r="D42" s="7"/>
      <c r="E42" s="9">
        <f t="shared" si="25"/>
        <v>2500</v>
      </c>
      <c r="F42" s="9"/>
      <c r="G42" s="7"/>
      <c r="H42" s="7"/>
      <c r="I42" s="7"/>
      <c r="J42" s="9">
        <f t="shared" si="26"/>
        <v>0</v>
      </c>
      <c r="K42" s="9"/>
      <c r="L42" s="7"/>
      <c r="M42" s="7"/>
      <c r="N42" s="7">
        <v>0</v>
      </c>
      <c r="O42" s="9">
        <f t="shared" si="27"/>
        <v>0</v>
      </c>
      <c r="P42" s="9"/>
      <c r="Q42" s="7"/>
      <c r="R42" s="7"/>
      <c r="S42" s="7"/>
      <c r="T42" s="9">
        <f t="shared" si="28"/>
        <v>0</v>
      </c>
      <c r="U42" s="9"/>
      <c r="V42" s="7"/>
      <c r="W42" s="9">
        <f t="shared" si="29"/>
        <v>2500</v>
      </c>
      <c r="X42" s="10">
        <v>2500</v>
      </c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customHeight="1" x14ac:dyDescent="0.25">
      <c r="A43" s="8" t="s">
        <v>58</v>
      </c>
      <c r="B43" s="7">
        <v>0</v>
      </c>
      <c r="C43" s="15"/>
      <c r="D43" s="7">
        <v>0</v>
      </c>
      <c r="E43" s="9">
        <f t="shared" si="25"/>
        <v>0</v>
      </c>
      <c r="F43" s="9"/>
      <c r="G43" s="7"/>
      <c r="H43" s="7"/>
      <c r="I43" s="7">
        <v>40</v>
      </c>
      <c r="J43" s="9">
        <f t="shared" si="26"/>
        <v>40</v>
      </c>
      <c r="K43" s="9"/>
      <c r="L43" s="7">
        <v>0</v>
      </c>
      <c r="M43" s="7">
        <v>593.75</v>
      </c>
      <c r="N43" s="7">
        <v>0</v>
      </c>
      <c r="O43" s="9">
        <f t="shared" si="27"/>
        <v>593.75</v>
      </c>
      <c r="P43" s="9"/>
      <c r="Q43" s="7">
        <v>0</v>
      </c>
      <c r="R43" s="7">
        <v>324</v>
      </c>
      <c r="S43" s="7">
        <v>0</v>
      </c>
      <c r="T43" s="9">
        <f t="shared" si="28"/>
        <v>324</v>
      </c>
      <c r="U43" s="9"/>
      <c r="V43" s="7"/>
      <c r="W43" s="9">
        <f t="shared" si="29"/>
        <v>957.75</v>
      </c>
      <c r="X43" s="10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.75" customHeight="1" x14ac:dyDescent="0.25">
      <c r="A44" s="18" t="s">
        <v>59</v>
      </c>
      <c r="B44" s="7"/>
      <c r="C44" s="15">
        <v>299</v>
      </c>
      <c r="D44" s="7"/>
      <c r="E44" s="9">
        <f t="shared" si="25"/>
        <v>299</v>
      </c>
      <c r="F44" s="7"/>
      <c r="G44" s="7">
        <v>507.6</v>
      </c>
      <c r="H44" s="7">
        <v>2818.8</v>
      </c>
      <c r="I44" s="7">
        <v>278.74</v>
      </c>
      <c r="J44" s="9">
        <f t="shared" si="26"/>
        <v>3605.1400000000003</v>
      </c>
      <c r="K44" s="7"/>
      <c r="L44" s="7"/>
      <c r="M44" s="7"/>
      <c r="N44" s="7"/>
      <c r="O44" s="9">
        <f t="shared" si="27"/>
        <v>0</v>
      </c>
      <c r="P44" s="7"/>
      <c r="Q44" s="7"/>
      <c r="R44" s="7"/>
      <c r="S44" s="7">
        <f t="shared" ref="S44" si="30">SUM(S43)</f>
        <v>0</v>
      </c>
      <c r="T44" s="9">
        <f t="shared" si="28"/>
        <v>0</v>
      </c>
      <c r="U44" s="7"/>
      <c r="V44" s="7"/>
      <c r="W44" s="9">
        <f t="shared" si="29"/>
        <v>3904.1400000000003</v>
      </c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.75" customHeight="1" x14ac:dyDescent="0.3">
      <c r="A45" s="11" t="s">
        <v>60</v>
      </c>
      <c r="B45" s="12">
        <f t="shared" ref="B45:U45" si="31">SUM(B18:B44)</f>
        <v>2053.54</v>
      </c>
      <c r="C45" s="12">
        <f t="shared" si="31"/>
        <v>4303.51</v>
      </c>
      <c r="D45" s="12">
        <f t="shared" si="31"/>
        <v>40</v>
      </c>
      <c r="E45" s="13">
        <f t="shared" si="31"/>
        <v>6397.0499999999993</v>
      </c>
      <c r="F45" s="13">
        <f t="shared" si="31"/>
        <v>1543</v>
      </c>
      <c r="G45" s="12">
        <f t="shared" si="31"/>
        <v>515.09</v>
      </c>
      <c r="H45" s="12">
        <f t="shared" si="31"/>
        <v>2818.8</v>
      </c>
      <c r="I45" s="12">
        <f t="shared" si="31"/>
        <v>2658.3999999999996</v>
      </c>
      <c r="J45" s="19">
        <f t="shared" si="31"/>
        <v>5992.2900000000009</v>
      </c>
      <c r="K45" s="19">
        <f t="shared" si="31"/>
        <v>1542</v>
      </c>
      <c r="L45" s="12">
        <f t="shared" si="31"/>
        <v>47.59</v>
      </c>
      <c r="M45" s="12">
        <f t="shared" si="31"/>
        <v>4142.5</v>
      </c>
      <c r="N45" s="12">
        <f t="shared" si="31"/>
        <v>1638.15</v>
      </c>
      <c r="O45" s="19">
        <f t="shared" si="31"/>
        <v>5828.24</v>
      </c>
      <c r="P45" s="19">
        <f t="shared" si="31"/>
        <v>1543</v>
      </c>
      <c r="Q45" s="12">
        <f t="shared" si="31"/>
        <v>2036.2100000000003</v>
      </c>
      <c r="R45" s="12">
        <f t="shared" si="31"/>
        <v>2251.8000000000002</v>
      </c>
      <c r="S45" s="12">
        <f t="shared" si="31"/>
        <v>1061.57</v>
      </c>
      <c r="T45" s="19">
        <f t="shared" si="31"/>
        <v>5349.5800000000008</v>
      </c>
      <c r="U45" s="19">
        <f t="shared" si="31"/>
        <v>1542</v>
      </c>
      <c r="V45" s="12"/>
      <c r="W45" s="13">
        <f t="shared" ref="W45:X45" si="32">SUM(W18:W44)</f>
        <v>23567.159999999996</v>
      </c>
      <c r="X45" s="13">
        <f t="shared" si="32"/>
        <v>19731</v>
      </c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 customHeight="1" x14ac:dyDescent="0.3">
      <c r="A46" s="2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3">
      <c r="A47" s="2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5">
      <c r="A48" s="8" t="s">
        <v>61</v>
      </c>
      <c r="B48" s="7"/>
      <c r="C48" s="7"/>
      <c r="D48" s="7"/>
      <c r="E48" s="7"/>
      <c r="F48" s="7"/>
      <c r="G48" s="7"/>
      <c r="H48" s="7"/>
      <c r="I48" s="7"/>
      <c r="J48" s="7" t="s">
        <v>62</v>
      </c>
      <c r="K48" s="7"/>
      <c r="L48" s="7"/>
      <c r="M48" s="7"/>
      <c r="N48" s="7"/>
      <c r="O48" s="7"/>
      <c r="P48" s="7"/>
      <c r="Q48" s="7"/>
      <c r="R48" s="7"/>
      <c r="S48" s="21" t="s">
        <v>63</v>
      </c>
      <c r="T48" s="7"/>
      <c r="U48" s="7"/>
      <c r="V48" s="7">
        <f>W13-W45</f>
        <v>16431.080000000002</v>
      </c>
      <c r="W48" s="7"/>
      <c r="X48" s="35">
        <v>16431.080000000002</v>
      </c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3">
      <c r="A49" s="8" t="s">
        <v>64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2"/>
      <c r="Q49" s="7"/>
      <c r="R49" s="7"/>
      <c r="S49" s="22" t="s">
        <v>65</v>
      </c>
      <c r="T49" s="7"/>
      <c r="U49" s="7"/>
      <c r="V49" s="7">
        <v>28184.99</v>
      </c>
      <c r="W49" s="7"/>
      <c r="X49" s="7">
        <v>28184.99</v>
      </c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3">
      <c r="A50" s="11" t="s">
        <v>66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3"/>
      <c r="T50" s="7"/>
      <c r="U50" s="7"/>
      <c r="V50" s="12">
        <f>SUM(V48:V49)</f>
        <v>44616.070000000007</v>
      </c>
      <c r="W50" s="7"/>
      <c r="X50" s="36">
        <f>SUM(X48:X49)</f>
        <v>44616.070000000007</v>
      </c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3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23"/>
      <c r="T51" s="7"/>
      <c r="U51" s="7"/>
      <c r="V51" s="7"/>
      <c r="W51" s="6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3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3"/>
      <c r="T52" s="7"/>
      <c r="U52" s="7"/>
      <c r="V52" s="12"/>
      <c r="W52" s="7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3">
      <c r="A53" s="24" t="s">
        <v>67</v>
      </c>
      <c r="B53" s="25"/>
      <c r="C53" s="6"/>
      <c r="D53" s="25"/>
      <c r="E53" s="6"/>
      <c r="F53" s="25"/>
      <c r="G53" s="7"/>
      <c r="H53" s="25"/>
      <c r="I53" s="6"/>
      <c r="J53" s="25"/>
      <c r="K53" s="25"/>
      <c r="L53" s="7"/>
      <c r="M53" s="7"/>
      <c r="N53" s="7"/>
      <c r="O53" s="7"/>
      <c r="P53" s="7"/>
      <c r="Q53" s="7"/>
      <c r="R53" s="7"/>
      <c r="T53" s="12"/>
      <c r="U53" s="7"/>
      <c r="V53" s="25"/>
      <c r="W53" s="6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25">
      <c r="A54" s="2" t="s">
        <v>68</v>
      </c>
      <c r="B54" s="17"/>
      <c r="C54" s="6"/>
      <c r="D54" s="25"/>
      <c r="E54" s="6"/>
      <c r="F54" s="25"/>
      <c r="G54" s="6"/>
      <c r="H54" s="25"/>
      <c r="I54" s="6"/>
      <c r="J54" s="25" t="s">
        <v>69</v>
      </c>
      <c r="K54" s="25"/>
      <c r="L54" s="7"/>
      <c r="M54" s="7"/>
      <c r="N54" s="7"/>
      <c r="O54" s="7"/>
      <c r="P54" s="7"/>
      <c r="Q54" s="7"/>
      <c r="R54" s="7"/>
      <c r="S54" s="22" t="s">
        <v>75</v>
      </c>
      <c r="T54" s="17"/>
      <c r="U54" s="7"/>
      <c r="V54" s="17">
        <v>37177.01</v>
      </c>
      <c r="W54" s="6"/>
      <c r="X54" s="38">
        <v>37177.01</v>
      </c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5">
      <c r="A55" s="37" t="s">
        <v>79</v>
      </c>
      <c r="B55" s="7"/>
      <c r="C55" s="7"/>
      <c r="D55" s="7"/>
      <c r="E55" s="7"/>
      <c r="F55" s="7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2" t="s">
        <v>75</v>
      </c>
      <c r="T55" s="7"/>
      <c r="U55" s="7"/>
      <c r="V55" s="7">
        <v>7439.06</v>
      </c>
      <c r="W55" s="6"/>
      <c r="X55" s="7">
        <v>7439.06</v>
      </c>
      <c r="Y55" s="2"/>
      <c r="Z55" s="15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3">
      <c r="A56" s="37" t="s">
        <v>80</v>
      </c>
      <c r="B56" s="1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6"/>
      <c r="T56" s="12"/>
      <c r="U56" s="7"/>
      <c r="V56" s="12">
        <f>SUM(V54+V55+V51)</f>
        <v>44616.07</v>
      </c>
      <c r="W56" s="7"/>
      <c r="X56" s="36">
        <f>SUM(X54:X55)</f>
        <v>44616.07</v>
      </c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6"/>
      <c r="T57" s="7"/>
      <c r="U57" s="7"/>
      <c r="V57" s="7"/>
      <c r="W57" s="7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.75" customHeight="1" x14ac:dyDescent="0.2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26"/>
      <c r="T58" s="7"/>
      <c r="U58" s="7"/>
      <c r="V58" s="7"/>
      <c r="W58" s="7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.75" customHeight="1" x14ac:dyDescent="0.2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26"/>
      <c r="T59" s="7"/>
      <c r="U59" s="7"/>
      <c r="V59" s="7"/>
      <c r="W59" s="7"/>
      <c r="X59" s="7"/>
      <c r="Y59" s="2"/>
      <c r="Z59" s="2"/>
      <c r="AA59" s="2"/>
      <c r="AB59" s="2"/>
      <c r="AC59" s="2"/>
      <c r="AE59" s="2"/>
      <c r="AF59" s="2"/>
      <c r="AG59" s="2"/>
      <c r="AH59" s="2"/>
    </row>
    <row r="60" spans="1:34" ht="15.75" customHeight="1" x14ac:dyDescent="0.2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 t="s">
        <v>70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2"/>
      <c r="Z60" s="2"/>
      <c r="AA60" s="2"/>
      <c r="AB60" s="2"/>
      <c r="AC60" s="2"/>
      <c r="AE60" s="2"/>
      <c r="AF60" s="2"/>
      <c r="AG60" s="2"/>
      <c r="AH60" s="2"/>
    </row>
    <row r="61" spans="1:34" ht="15.75" customHeight="1" x14ac:dyDescent="0.2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"/>
      <c r="Z61" s="2"/>
      <c r="AA61" s="2"/>
      <c r="AB61" s="2"/>
      <c r="AC61" s="2"/>
      <c r="AE61" s="2"/>
      <c r="AF61" s="2"/>
      <c r="AG61" s="2"/>
      <c r="AH61" s="2"/>
    </row>
    <row r="62" spans="1:34" ht="15.75" customHeight="1" x14ac:dyDescent="0.2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2"/>
      <c r="Z62" s="2"/>
      <c r="AA62" s="2"/>
      <c r="AB62" s="2"/>
      <c r="AC62" s="2"/>
      <c r="AE62" s="2"/>
      <c r="AF62" s="2"/>
      <c r="AG62" s="2"/>
      <c r="AH62" s="2"/>
    </row>
    <row r="63" spans="1:34" ht="15.75" customHeight="1" x14ac:dyDescent="0.25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5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5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5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5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5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5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5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5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5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5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5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5">
      <c r="A93" s="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5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5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5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5">
      <c r="A97" s="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5">
      <c r="A98" s="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5">
      <c r="A99" s="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5">
      <c r="A100" s="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5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5">
      <c r="A102" s="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5">
      <c r="A103" s="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5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5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5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5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5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5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5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5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5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5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5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5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5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5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5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5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5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5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5">
      <c r="A122" s="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5">
      <c r="A123" s="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5">
      <c r="A124" s="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5">
      <c r="A125" s="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5">
      <c r="A126" s="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5">
      <c r="A127" s="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5">
      <c r="A128" s="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5">
      <c r="A129" s="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5">
      <c r="A130" s="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5">
      <c r="A131" s="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5">
      <c r="A132" s="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5">
      <c r="A133" s="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5">
      <c r="A134" s="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5">
      <c r="A135" s="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5">
      <c r="A136" s="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5">
      <c r="A137" s="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5">
      <c r="A138" s="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5">
      <c r="A139" s="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5">
      <c r="A140" s="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5">
      <c r="A141" s="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5">
      <c r="A142" s="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5">
      <c r="A143" s="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5">
      <c r="A144" s="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5">
      <c r="A145" s="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5">
      <c r="A146" s="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5">
      <c r="A147" s="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5">
      <c r="A148" s="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5">
      <c r="A149" s="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5">
      <c r="A150" s="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5">
      <c r="A151" s="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5">
      <c r="A152" s="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5">
      <c r="A153" s="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5">
      <c r="A154" s="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5">
      <c r="A155" s="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5">
      <c r="A156" s="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5">
      <c r="A157" s="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5">
      <c r="A158" s="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5">
      <c r="A159" s="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5">
      <c r="A160" s="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5">
      <c r="A161" s="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5">
      <c r="A162" s="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5">
      <c r="A163" s="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5">
      <c r="A164" s="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5">
      <c r="A165" s="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5">
      <c r="A166" s="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5">
      <c r="A167" s="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5">
      <c r="A168" s="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5">
      <c r="A169" s="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5">
      <c r="A170" s="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5">
      <c r="A171" s="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5">
      <c r="A172" s="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5">
      <c r="A173" s="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5">
      <c r="A174" s="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5">
      <c r="A175" s="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5">
      <c r="A176" s="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5">
      <c r="A177" s="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5">
      <c r="A178" s="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5">
      <c r="A179" s="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5">
      <c r="A180" s="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5">
      <c r="A181" s="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5">
      <c r="A182" s="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5">
      <c r="A183" s="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5">
      <c r="A184" s="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5">
      <c r="A185" s="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5">
      <c r="A186" s="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5">
      <c r="A187" s="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5">
      <c r="A188" s="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5">
      <c r="A189" s="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5">
      <c r="A190" s="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5">
      <c r="A191" s="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5">
      <c r="A192" s="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5">
      <c r="A193" s="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5">
      <c r="A194" s="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5">
      <c r="A195" s="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5">
      <c r="A196" s="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5">
      <c r="A197" s="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5">
      <c r="A198" s="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5">
      <c r="A199" s="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5">
      <c r="A200" s="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5">
      <c r="A201" s="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5">
      <c r="A202" s="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5">
      <c r="A203" s="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5">
      <c r="A204" s="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5">
      <c r="A205" s="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5">
      <c r="A206" s="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5">
      <c r="A207" s="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5">
      <c r="A208" s="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5">
      <c r="A209" s="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5">
      <c r="A210" s="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5">
      <c r="A211" s="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5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5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5">
      <c r="A214" s="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5">
      <c r="A215" s="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5">
      <c r="A216" s="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5">
      <c r="A217" s="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5">
      <c r="A218" s="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5">
      <c r="A219" s="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5">
      <c r="A220" s="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5">
      <c r="A221" s="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5">
      <c r="A222" s="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5">
      <c r="A223" s="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5">
      <c r="A224" s="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5">
      <c r="A225" s="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5">
      <c r="A226" s="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5">
      <c r="A227" s="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5">
      <c r="A228" s="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5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5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5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5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5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5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5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5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5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5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5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5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5">
      <c r="A256" s="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5">
      <c r="A257" s="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5">
      <c r="A258" s="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5">
      <c r="A259" s="2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5.75" customHeight="1" x14ac:dyDescent="0.25">
      <c r="A260" s="2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5.75" customHeight="1" x14ac:dyDescent="0.25"/>
    <row r="262" spans="1:34" ht="15.75" customHeight="1" x14ac:dyDescent="0.25"/>
    <row r="263" spans="1:34" ht="15.75" customHeight="1" x14ac:dyDescent="0.25"/>
    <row r="264" spans="1:34" ht="15.75" customHeight="1" x14ac:dyDescent="0.25"/>
    <row r="265" spans="1:34" ht="15.75" customHeight="1" x14ac:dyDescent="0.25"/>
    <row r="266" spans="1:34" ht="15.75" customHeight="1" x14ac:dyDescent="0.25"/>
    <row r="267" spans="1:34" ht="15.75" customHeight="1" x14ac:dyDescent="0.25"/>
    <row r="268" spans="1:34" ht="15.75" customHeight="1" x14ac:dyDescent="0.25"/>
    <row r="269" spans="1:34" ht="15.75" customHeight="1" x14ac:dyDescent="0.25"/>
    <row r="270" spans="1:34" ht="15.75" customHeight="1" x14ac:dyDescent="0.25"/>
    <row r="271" spans="1:34" ht="15.75" customHeight="1" x14ac:dyDescent="0.25"/>
    <row r="272" spans="1:3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X1"/>
  </mergeCells>
  <printOptions gridLines="1"/>
  <pageMargins left="0.70866141732283472" right="0.70866141732283472" top="0.55118110236220474" bottom="0.51181102362204722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00"/>
  <sheetViews>
    <sheetView workbookViewId="0"/>
  </sheetViews>
  <sheetFormatPr defaultColWidth="11.1796875" defaultRowHeight="15" customHeight="1" x14ac:dyDescent="0.25"/>
  <cols>
    <col min="1" max="3" width="8.54296875" customWidth="1"/>
    <col min="4" max="4" width="8.90625" hidden="1" customWidth="1"/>
    <col min="5" max="5" width="9.90625" hidden="1" customWidth="1"/>
    <col min="6" max="6" width="8.90625" hidden="1" customWidth="1"/>
    <col min="7" max="7" width="9.90625" hidden="1" customWidth="1"/>
    <col min="8" max="8" width="8.90625" hidden="1" customWidth="1"/>
    <col min="9" max="9" width="9.90625" hidden="1" customWidth="1"/>
    <col min="10" max="10" width="8.90625" hidden="1" customWidth="1"/>
    <col min="11" max="11" width="9.90625" hidden="1" customWidth="1"/>
    <col min="12" max="12" width="8.90625" hidden="1" customWidth="1"/>
    <col min="13" max="13" width="9.90625" customWidth="1"/>
    <col min="14" max="14" width="8.54296875" customWidth="1"/>
    <col min="15" max="15" width="9.90625" customWidth="1"/>
    <col min="16" max="16" width="8.54296875" customWidth="1"/>
    <col min="17" max="17" width="11" customWidth="1"/>
    <col min="18" max="18" width="8.54296875" customWidth="1"/>
    <col min="19" max="19" width="11" customWidth="1"/>
    <col min="20" max="20" width="8.54296875" customWidth="1"/>
    <col min="21" max="21" width="9.90625" customWidth="1"/>
    <col min="22" max="22" width="8.54296875" customWidth="1"/>
    <col min="23" max="23" width="9.90625" customWidth="1"/>
    <col min="24" max="24" width="8.54296875" customWidth="1"/>
    <col min="25" max="25" width="9.90625" customWidth="1"/>
    <col min="26" max="26" width="8.54296875" customWidth="1"/>
    <col min="27" max="27" width="9.90625" customWidth="1"/>
    <col min="28" max="28" width="8.54296875" customWidth="1"/>
    <col min="29" max="29" width="9.90625" customWidth="1"/>
    <col min="30" max="30" width="8.54296875" customWidth="1"/>
    <col min="31" max="31" width="9.90625" customWidth="1"/>
    <col min="32" max="32" width="8.54296875" customWidth="1"/>
    <col min="33" max="33" width="9.90625" customWidth="1"/>
    <col min="34" max="34" width="8.54296875" customWidth="1"/>
    <col min="35" max="35" width="9.90625" customWidth="1"/>
    <col min="36" max="36" width="8.54296875" customWidth="1"/>
    <col min="37" max="37" width="9.90625" customWidth="1"/>
    <col min="38" max="38" width="8.54296875" customWidth="1"/>
    <col min="39" max="39" width="9.90625" customWidth="1"/>
    <col min="40" max="40" width="8.54296875" customWidth="1"/>
    <col min="41" max="41" width="9.90625" customWidth="1"/>
    <col min="42" max="42" width="8.54296875" customWidth="1"/>
    <col min="43" max="43" width="9.90625" customWidth="1"/>
  </cols>
  <sheetData>
    <row r="1" spans="1:43" ht="15.6" x14ac:dyDescent="0.3">
      <c r="A1" s="27" t="s">
        <v>71</v>
      </c>
    </row>
    <row r="2" spans="1:43" ht="15.6" x14ac:dyDescent="0.3">
      <c r="D2" s="27" t="s">
        <v>72</v>
      </c>
      <c r="E2" s="28">
        <v>42369</v>
      </c>
      <c r="G2" s="28">
        <v>42460</v>
      </c>
      <c r="I2" s="28">
        <v>42551</v>
      </c>
      <c r="K2" s="28">
        <v>42643</v>
      </c>
      <c r="M2" s="28">
        <v>42735</v>
      </c>
      <c r="O2" s="28">
        <v>42825</v>
      </c>
      <c r="Q2" s="28">
        <v>42916</v>
      </c>
      <c r="S2" s="28">
        <v>43008</v>
      </c>
      <c r="U2" s="28">
        <v>43100</v>
      </c>
      <c r="W2" s="28">
        <v>43190</v>
      </c>
      <c r="Y2" s="28">
        <v>43281</v>
      </c>
      <c r="AA2" s="28">
        <v>43373</v>
      </c>
      <c r="AC2" s="28">
        <v>43465</v>
      </c>
      <c r="AE2" s="28">
        <v>43555</v>
      </c>
      <c r="AG2" s="28">
        <v>43646</v>
      </c>
      <c r="AI2" s="28">
        <v>43738</v>
      </c>
      <c r="AK2" s="28">
        <v>43830</v>
      </c>
      <c r="AM2" s="28">
        <v>43921</v>
      </c>
      <c r="AO2" s="28">
        <v>44012</v>
      </c>
      <c r="AQ2" s="28">
        <v>44104</v>
      </c>
    </row>
    <row r="4" spans="1:43" ht="15.6" x14ac:dyDescent="0.3">
      <c r="A4" s="29" t="s">
        <v>73</v>
      </c>
      <c r="C4" s="30">
        <v>40625</v>
      </c>
      <c r="D4" s="27">
        <f>D7-D5</f>
        <v>0.85999999999999988</v>
      </c>
      <c r="E4" s="30">
        <f t="shared" ref="E4:E5" si="0">SUM(C4:D4)</f>
        <v>40625.86</v>
      </c>
      <c r="F4" s="27">
        <f>F7-F5</f>
        <v>7.0900000000000007</v>
      </c>
      <c r="G4" s="30">
        <f t="shared" ref="G4:G5" si="1">SUM(E4:F4)</f>
        <v>40632.949999999997</v>
      </c>
      <c r="H4" s="27">
        <f>H7-H5</f>
        <v>7.0900000000000007</v>
      </c>
      <c r="I4" s="30">
        <f t="shared" ref="I4:I5" si="2">SUM(G4:H4)</f>
        <v>40640.039999999994</v>
      </c>
      <c r="J4" s="27">
        <f>J7-J5</f>
        <v>7.0900000000000007</v>
      </c>
      <c r="K4" s="30">
        <f t="shared" ref="K4:K5" si="3">SUM(I4:J4)</f>
        <v>40647.12999999999</v>
      </c>
      <c r="L4" s="27">
        <f>L7-L5</f>
        <v>4.8600000000000003</v>
      </c>
      <c r="M4" s="30">
        <f t="shared" ref="M4:M5" si="4">SUM(K4:L4)</f>
        <v>40651.989999999991</v>
      </c>
      <c r="N4" s="27">
        <f>N7-N5</f>
        <v>3.91</v>
      </c>
      <c r="O4" s="30">
        <f t="shared" ref="O4:O5" si="5">SUM(M4:N4)</f>
        <v>40655.899999999994</v>
      </c>
      <c r="P4" s="27">
        <f>P7-P5</f>
        <v>3.91</v>
      </c>
      <c r="Q4" s="7">
        <f>40659.81-3133.4-626.68</f>
        <v>36899.729999999996</v>
      </c>
      <c r="R4" s="31">
        <f>R7-R5</f>
        <v>3.74</v>
      </c>
      <c r="S4" s="30">
        <f>SUM(Q4:R4)-15040.32</f>
        <v>21863.149999999994</v>
      </c>
      <c r="T4" s="30">
        <f>ROUND(T7/S7*S4,2)</f>
        <v>2.6</v>
      </c>
      <c r="U4" s="30">
        <f>SUM(S4:T4)+3133.4</f>
        <v>24999.149999999994</v>
      </c>
      <c r="V4" s="30">
        <f>ROUND(V7/U7*U4,2)</f>
        <v>3.98</v>
      </c>
      <c r="W4" s="30">
        <f t="shared" ref="W4:W5" si="6">SUM(U4:V4)</f>
        <v>25003.129999999994</v>
      </c>
      <c r="X4" s="27">
        <v>4.3499999999999996</v>
      </c>
      <c r="Y4" s="30">
        <f t="shared" ref="Y4:Y5" si="7">SUM(W4:X4)</f>
        <v>25007.479999999992</v>
      </c>
      <c r="Z4" s="27">
        <v>5.31</v>
      </c>
      <c r="AA4" s="27">
        <v>25012.79</v>
      </c>
      <c r="AB4" s="27">
        <v>12.45</v>
      </c>
      <c r="AC4" s="27">
        <v>25025.24</v>
      </c>
      <c r="AD4" s="27">
        <v>7.82</v>
      </c>
      <c r="AE4" s="27">
        <v>10461.39</v>
      </c>
      <c r="AF4" s="27">
        <v>5.52</v>
      </c>
      <c r="AG4" s="27">
        <v>10466.91</v>
      </c>
      <c r="AH4" s="27">
        <v>5.17</v>
      </c>
      <c r="AI4" s="27">
        <v>10472.08</v>
      </c>
      <c r="AJ4" s="27">
        <v>5.17</v>
      </c>
      <c r="AK4" s="27">
        <v>10477.25</v>
      </c>
      <c r="AL4" s="27">
        <v>5.18</v>
      </c>
      <c r="AM4" s="27">
        <v>10482.43</v>
      </c>
      <c r="AO4" s="27">
        <v>717.43</v>
      </c>
      <c r="AQ4" s="27">
        <v>0</v>
      </c>
    </row>
    <row r="5" spans="1:43" ht="15.6" x14ac:dyDescent="0.3">
      <c r="A5" s="27" t="s">
        <v>74</v>
      </c>
      <c r="C5" s="27">
        <v>7393.93</v>
      </c>
      <c r="D5" s="27">
        <v>1.29</v>
      </c>
      <c r="E5" s="30">
        <f t="shared" si="0"/>
        <v>7395.22</v>
      </c>
      <c r="F5" s="27">
        <v>1.29</v>
      </c>
      <c r="G5" s="30">
        <f t="shared" si="1"/>
        <v>7396.51</v>
      </c>
      <c r="H5" s="27">
        <v>1.29</v>
      </c>
      <c r="I5" s="30">
        <f t="shared" si="2"/>
        <v>7397.8</v>
      </c>
      <c r="J5" s="27">
        <v>1.29</v>
      </c>
      <c r="K5" s="30">
        <f t="shared" si="3"/>
        <v>7399.09</v>
      </c>
      <c r="L5" s="27">
        <v>0.88</v>
      </c>
      <c r="M5" s="30">
        <f t="shared" si="4"/>
        <v>7399.97</v>
      </c>
      <c r="N5" s="27">
        <v>0.88</v>
      </c>
      <c r="O5" s="30">
        <f t="shared" si="5"/>
        <v>7400.85</v>
      </c>
      <c r="P5" s="27">
        <v>0.88</v>
      </c>
      <c r="Q5" s="7">
        <f>7401.73+3133.4+626.68</f>
        <v>11161.81</v>
      </c>
      <c r="R5" s="7">
        <v>1.05</v>
      </c>
      <c r="S5" s="30">
        <f>SUM(Q5:R5)+15040.32-18800</f>
        <v>7403.18</v>
      </c>
      <c r="T5" s="27">
        <f>ROUND(T7/S7*S5,2)</f>
        <v>0.88</v>
      </c>
      <c r="U5" s="30">
        <f>SUM(S5:T5)</f>
        <v>7404.06</v>
      </c>
      <c r="V5" s="27">
        <f>ROUND(V7/U7*U5,2)</f>
        <v>1.18</v>
      </c>
      <c r="W5" s="30">
        <f t="shared" si="6"/>
        <v>7405.2400000000007</v>
      </c>
      <c r="X5" s="27">
        <v>1.31</v>
      </c>
      <c r="Y5" s="30">
        <f t="shared" si="7"/>
        <v>7406.5500000000011</v>
      </c>
      <c r="Z5" s="27">
        <v>1.59</v>
      </c>
      <c r="AA5" s="27">
        <v>7408.14</v>
      </c>
      <c r="AB5" s="27">
        <v>3.72</v>
      </c>
      <c r="AC5" s="27">
        <v>7411.86</v>
      </c>
      <c r="AD5" s="27">
        <v>5.67</v>
      </c>
      <c r="AE5" s="27">
        <v>7417.53</v>
      </c>
      <c r="AF5" s="27">
        <v>4.01</v>
      </c>
      <c r="AG5" s="27">
        <v>7421.54</v>
      </c>
      <c r="AH5" s="27">
        <v>3.75</v>
      </c>
      <c r="AI5" s="27">
        <v>7425.29</v>
      </c>
      <c r="AJ5" s="27">
        <v>3.75</v>
      </c>
      <c r="AK5" s="27">
        <v>7429.04</v>
      </c>
      <c r="AL5" s="27">
        <v>3.75</v>
      </c>
      <c r="AM5" s="27">
        <v>7432.79</v>
      </c>
      <c r="AN5" s="27">
        <v>5.13</v>
      </c>
      <c r="AO5" s="27">
        <v>7437.92</v>
      </c>
      <c r="AP5" s="27">
        <v>0.19</v>
      </c>
      <c r="AQ5" s="27">
        <v>7438.11</v>
      </c>
    </row>
    <row r="7" spans="1:43" ht="15.6" x14ac:dyDescent="0.3">
      <c r="C7" s="30">
        <f>SUM(C4:C6)</f>
        <v>48018.93</v>
      </c>
      <c r="D7" s="27">
        <v>2.15</v>
      </c>
      <c r="E7" s="30">
        <f>SUM(E4:E6)</f>
        <v>48021.08</v>
      </c>
      <c r="F7" s="27">
        <v>8.3800000000000008</v>
      </c>
      <c r="G7" s="30">
        <f>SUM(G4:G6)</f>
        <v>48029.46</v>
      </c>
      <c r="H7" s="27">
        <v>8.3800000000000008</v>
      </c>
      <c r="I7" s="30">
        <f>SUM(I4:I6)</f>
        <v>48037.84</v>
      </c>
      <c r="J7" s="27">
        <v>8.3800000000000008</v>
      </c>
      <c r="K7" s="30">
        <f>SUM(K4:K6)</f>
        <v>48046.219999999987</v>
      </c>
      <c r="L7" s="27">
        <v>5.74</v>
      </c>
      <c r="M7" s="30">
        <f>SUM(M4:M6)</f>
        <v>48051.959999999992</v>
      </c>
      <c r="N7" s="27">
        <v>4.79</v>
      </c>
      <c r="O7" s="30">
        <f>SUM(O4:O6)</f>
        <v>48056.749999999993</v>
      </c>
      <c r="P7" s="27">
        <v>4.79</v>
      </c>
      <c r="Q7" s="30">
        <f>SUM(Q4:Q6)</f>
        <v>48061.539999999994</v>
      </c>
      <c r="R7" s="27">
        <v>4.79</v>
      </c>
      <c r="S7" s="30">
        <f>SUM(S4:S6)</f>
        <v>29266.329999999994</v>
      </c>
      <c r="T7" s="27">
        <v>3.48</v>
      </c>
      <c r="U7" s="30">
        <f>SUM(U4:U6)</f>
        <v>32403.209999999995</v>
      </c>
      <c r="V7" s="27">
        <v>5.16</v>
      </c>
      <c r="W7" s="30">
        <f>SUM(W4:W6)</f>
        <v>32408.369999999995</v>
      </c>
      <c r="X7" s="27">
        <v>5.66</v>
      </c>
      <c r="Y7" s="30">
        <v>32414.03</v>
      </c>
      <c r="Z7" s="30">
        <v>6.9</v>
      </c>
      <c r="AA7" s="27">
        <f t="shared" ref="AA7:AE7" si="8">SUM(AA4:AA6)</f>
        <v>32420.93</v>
      </c>
      <c r="AB7" s="27">
        <f t="shared" si="8"/>
        <v>16.169999999999998</v>
      </c>
      <c r="AC7" s="30">
        <f t="shared" si="8"/>
        <v>32437.100000000002</v>
      </c>
      <c r="AD7" s="27">
        <f t="shared" si="8"/>
        <v>13.49</v>
      </c>
      <c r="AE7" s="27">
        <f t="shared" si="8"/>
        <v>17878.919999999998</v>
      </c>
      <c r="AF7" s="27">
        <v>9.5299999999999994</v>
      </c>
      <c r="AG7" s="27">
        <f>SUM(AG4:AG6)</f>
        <v>17888.45</v>
      </c>
      <c r="AH7" s="27">
        <v>8.92</v>
      </c>
      <c r="AI7" s="27">
        <f t="shared" ref="AI7:AM7" si="9">SUM(AI4:AI6)</f>
        <v>17897.37</v>
      </c>
      <c r="AJ7" s="27">
        <f t="shared" si="9"/>
        <v>8.92</v>
      </c>
      <c r="AK7" s="27">
        <f t="shared" si="9"/>
        <v>17906.29</v>
      </c>
      <c r="AL7" s="27">
        <f t="shared" si="9"/>
        <v>8.93</v>
      </c>
      <c r="AM7" s="27">
        <f t="shared" si="9"/>
        <v>17915.22</v>
      </c>
      <c r="AO7" s="27">
        <f>SUM(AO4:AO6)</f>
        <v>8155.35</v>
      </c>
      <c r="AQ7" s="27">
        <f>SUM(AQ4:AQ6)</f>
        <v>7438.11</v>
      </c>
    </row>
    <row r="10" spans="1:43" ht="15.6" x14ac:dyDescent="0.3">
      <c r="L10" s="27">
        <f>1.29/8.38*5.74</f>
        <v>0.88360381861575166</v>
      </c>
      <c r="U10" s="32"/>
    </row>
    <row r="12" spans="1:43" x14ac:dyDescent="0.25">
      <c r="M12" s="28"/>
    </row>
    <row r="14" spans="1:43" x14ac:dyDescent="0.25">
      <c r="E14" s="28"/>
      <c r="G14" s="28"/>
      <c r="I14" s="28"/>
      <c r="K14" s="28"/>
      <c r="M14" s="28"/>
      <c r="O14" s="28"/>
      <c r="Q14" s="28"/>
      <c r="S14" s="28"/>
      <c r="U14" s="28"/>
    </row>
    <row r="16" spans="1:43" x14ac:dyDescent="0.25">
      <c r="A16" s="29"/>
      <c r="C16" s="30"/>
      <c r="E16" s="30"/>
      <c r="G16" s="30"/>
      <c r="I16" s="30"/>
      <c r="K16" s="30"/>
      <c r="M16" s="30"/>
      <c r="O16" s="30"/>
      <c r="Q16" s="7"/>
      <c r="S16" s="30"/>
    </row>
    <row r="17" spans="3:19" x14ac:dyDescent="0.25">
      <c r="E17" s="30"/>
      <c r="G17" s="30"/>
      <c r="I17" s="30"/>
      <c r="K17" s="30"/>
      <c r="M17" s="30"/>
      <c r="O17" s="30"/>
      <c r="Q17" s="7"/>
      <c r="R17" s="7"/>
      <c r="S17" s="30"/>
    </row>
    <row r="19" spans="3:19" x14ac:dyDescent="0.25">
      <c r="C19" s="30"/>
      <c r="E19" s="30"/>
      <c r="G19" s="30"/>
      <c r="I19" s="30"/>
      <c r="K19" s="30"/>
      <c r="M19" s="30"/>
      <c r="O19" s="30"/>
      <c r="Q19" s="30"/>
      <c r="S19" s="30"/>
    </row>
    <row r="21" spans="3:19" ht="15.75" customHeight="1" x14ac:dyDescent="0.25"/>
    <row r="22" spans="3:19" ht="15.75" customHeight="1" x14ac:dyDescent="0.3">
      <c r="L22" s="27">
        <f>1.29/8.38*5.74</f>
        <v>0.88360381861575166</v>
      </c>
    </row>
    <row r="23" spans="3:19" ht="15.75" customHeight="1" x14ac:dyDescent="0.25"/>
    <row r="24" spans="3:19" ht="15.75" customHeight="1" x14ac:dyDescent="0.25"/>
    <row r="25" spans="3:19" ht="15.75" customHeight="1" x14ac:dyDescent="0.25"/>
    <row r="26" spans="3:19" ht="15.75" customHeight="1" x14ac:dyDescent="0.25"/>
    <row r="27" spans="3:19" ht="15.75" customHeight="1" x14ac:dyDescent="0.25"/>
    <row r="28" spans="3:19" ht="15.75" customHeight="1" x14ac:dyDescent="0.25"/>
    <row r="29" spans="3:19" ht="15.75" customHeight="1" x14ac:dyDescent="0.25"/>
    <row r="30" spans="3:19" ht="15.75" customHeight="1" x14ac:dyDescent="0.25"/>
    <row r="31" spans="3:19" ht="15.75" customHeight="1" x14ac:dyDescent="0.25"/>
    <row r="32" spans="3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GenMonMgrAc-adj01.12.17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2022-02-03T14:29:15Z</dcterms:created>
  <dcterms:modified xsi:type="dcterms:W3CDTF">2022-03-09T11:28:45Z</dcterms:modified>
</cp:coreProperties>
</file>